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00" windowHeight="9735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J65" i="7" l="1"/>
  <c r="S65" i="7" l="1"/>
  <c r="R66" i="7"/>
  <c r="S66" i="7" s="1"/>
  <c r="R64" i="7"/>
  <c r="S64" i="7" s="1"/>
  <c r="S47" i="7"/>
  <c r="S48" i="7"/>
  <c r="S49" i="7"/>
  <c r="S46" i="7"/>
  <c r="S25" i="7"/>
  <c r="R23" i="7"/>
  <c r="R22" i="7"/>
  <c r="R21" i="7"/>
  <c r="R20" i="7"/>
  <c r="R18" i="7"/>
  <c r="S17" i="7"/>
  <c r="S18" i="7"/>
  <c r="S16" i="7"/>
  <c r="R16" i="7"/>
  <c r="L65" i="7"/>
  <c r="AH23" i="9" l="1"/>
  <c r="AF17" i="9"/>
  <c r="X23" i="9"/>
  <c r="V17" i="9"/>
  <c r="L22" i="7"/>
  <c r="L21" i="7"/>
  <c r="N21" i="7" l="1"/>
  <c r="N23" i="9"/>
  <c r="L17" i="9"/>
  <c r="AE17" i="9"/>
  <c r="AD28" i="9"/>
  <c r="U17" i="9"/>
  <c r="T28" i="9"/>
  <c r="M53" i="7" l="1"/>
  <c r="L18" i="7"/>
  <c r="L16" i="7"/>
  <c r="K21" i="7"/>
  <c r="K17" i="9" l="1"/>
  <c r="J28" i="9"/>
  <c r="AB16" i="9" l="1"/>
  <c r="R16" i="9"/>
  <c r="H16" i="9"/>
  <c r="I52" i="7" l="1"/>
  <c r="J52" i="7"/>
  <c r="K52" i="7"/>
  <c r="L52" i="7"/>
  <c r="M52" i="7"/>
  <c r="N52" i="7"/>
  <c r="O52" i="7"/>
  <c r="P52" i="7"/>
  <c r="Q52" i="7"/>
  <c r="R52" i="7"/>
  <c r="S52" i="7"/>
  <c r="H55" i="7"/>
  <c r="AB31" i="9" l="1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M63" i="7"/>
  <c r="N63" i="7"/>
  <c r="O63" i="7"/>
  <c r="P63" i="7"/>
  <c r="Q63" i="7"/>
  <c r="R63" i="7"/>
  <c r="S63" i="7"/>
  <c r="J59" i="7"/>
  <c r="K59" i="7"/>
  <c r="L59" i="7"/>
  <c r="M59" i="7"/>
  <c r="N59" i="7"/>
  <c r="O59" i="7"/>
  <c r="P59" i="7"/>
  <c r="P58" i="7" s="1"/>
  <c r="Q59" i="7"/>
  <c r="R59" i="7"/>
  <c r="S59" i="7"/>
  <c r="I59" i="7"/>
  <c r="I63" i="7"/>
  <c r="K58" i="7"/>
  <c r="M58" i="7"/>
  <c r="N58" i="7"/>
  <c r="O58" i="7"/>
  <c r="Q58" i="7"/>
  <c r="H62" i="7"/>
  <c r="H61" i="7"/>
  <c r="H60" i="7"/>
  <c r="L58" i="7" l="1"/>
  <c r="S58" i="7"/>
  <c r="R58" i="7"/>
  <c r="J58" i="7"/>
  <c r="H59" i="7"/>
  <c r="I58" i="7"/>
  <c r="H113" i="7" l="1"/>
  <c r="H112" i="7"/>
  <c r="S111" i="7"/>
  <c r="S110" i="7" s="1"/>
  <c r="R111" i="7"/>
  <c r="R110" i="7" s="1"/>
  <c r="Q111" i="7"/>
  <c r="Q110" i="7" s="1"/>
  <c r="P111" i="7"/>
  <c r="O111" i="7"/>
  <c r="O110" i="7" s="1"/>
  <c r="N111" i="7"/>
  <c r="M111" i="7"/>
  <c r="M110" i="7" s="1"/>
  <c r="L111" i="7"/>
  <c r="L110" i="7" s="1"/>
  <c r="K111" i="7"/>
  <c r="J111" i="7"/>
  <c r="J110" i="7" s="1"/>
  <c r="I111" i="7"/>
  <c r="P110" i="7"/>
  <c r="N110" i="7"/>
  <c r="K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O31" i="7" s="1"/>
  <c r="N32" i="7"/>
  <c r="N31" i="7" s="1"/>
  <c r="M32" i="7"/>
  <c r="M31" i="7" s="1"/>
  <c r="L32" i="7"/>
  <c r="L31" i="7" s="1"/>
  <c r="K32" i="7"/>
  <c r="K31" i="7" s="1"/>
  <c r="J32" i="7"/>
  <c r="J31" i="7" s="1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 s="1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R45" i="7"/>
  <c r="R44" i="7" s="1"/>
  <c r="Q45" i="7"/>
  <c r="Q44" i="7" s="1"/>
  <c r="P45" i="7"/>
  <c r="O45" i="7"/>
  <c r="N45" i="7"/>
  <c r="N44" i="7" s="1"/>
  <c r="M45" i="7"/>
  <c r="M44" i="7" s="1"/>
  <c r="L45" i="7"/>
  <c r="K45" i="7"/>
  <c r="J45" i="7"/>
  <c r="J44" i="7" s="1"/>
  <c r="S44" i="7"/>
  <c r="P44" i="7"/>
  <c r="O44" i="7"/>
  <c r="L44" i="7"/>
  <c r="K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R101" i="7"/>
  <c r="R100" i="7" s="1"/>
  <c r="R99" i="7" s="1"/>
  <c r="Q101" i="7"/>
  <c r="Q100" i="7" s="1"/>
  <c r="Q99" i="7" s="1"/>
  <c r="P101" i="7"/>
  <c r="P100" i="7" s="1"/>
  <c r="P99" i="7" s="1"/>
  <c r="O101" i="7"/>
  <c r="N101" i="7"/>
  <c r="N100" i="7" s="1"/>
  <c r="N99" i="7" s="1"/>
  <c r="M101" i="7"/>
  <c r="M100" i="7" s="1"/>
  <c r="M99" i="7" s="1"/>
  <c r="L101" i="7"/>
  <c r="L100" i="7" s="1"/>
  <c r="L99" i="7" s="1"/>
  <c r="K101" i="7"/>
  <c r="J101" i="7"/>
  <c r="I101" i="7"/>
  <c r="I100" i="7" s="1"/>
  <c r="I34" i="9"/>
  <c r="I33" i="9" s="1"/>
  <c r="I27" i="9"/>
  <c r="I24" i="9"/>
  <c r="I22" i="9"/>
  <c r="I19" i="9"/>
  <c r="I12" i="9"/>
  <c r="M91" i="7"/>
  <c r="R91" i="7"/>
  <c r="S91" i="7"/>
  <c r="Q91" i="7"/>
  <c r="P91" i="7"/>
  <c r="O91" i="7"/>
  <c r="N91" i="7"/>
  <c r="L91" i="7"/>
  <c r="K91" i="7"/>
  <c r="J91" i="7"/>
  <c r="H94" i="7"/>
  <c r="H93" i="7"/>
  <c r="H92" i="7"/>
  <c r="H90" i="7"/>
  <c r="H88" i="7"/>
  <c r="H95" i="7"/>
  <c r="H83" i="7"/>
  <c r="H82" i="7"/>
  <c r="H81" i="7"/>
  <c r="H80" i="7"/>
  <c r="K100" i="7" l="1"/>
  <c r="K99" i="7" s="1"/>
  <c r="O100" i="7"/>
  <c r="O99" i="7" s="1"/>
  <c r="O98" i="7" s="1"/>
  <c r="S100" i="7"/>
  <c r="S99" i="7" s="1"/>
  <c r="R86" i="7"/>
  <c r="R85" i="7" s="1"/>
  <c r="J86" i="7"/>
  <c r="J85" i="7" s="1"/>
  <c r="H110" i="7"/>
  <c r="I99" i="7"/>
  <c r="H101" i="7"/>
  <c r="J100" i="7"/>
  <c r="L98" i="7"/>
  <c r="I57" i="7"/>
  <c r="K98" i="7"/>
  <c r="S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6" i="7"/>
  <c r="S85" i="7" s="1"/>
  <c r="S43" i="7"/>
  <c r="S14" i="7"/>
  <c r="S13" i="7" s="1"/>
  <c r="R14" i="7"/>
  <c r="R13" i="7" s="1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H98" i="7" l="1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G23" i="5"/>
  <c r="I26" i="5"/>
  <c r="H12" i="7"/>
  <c r="H9" i="7" s="1"/>
  <c r="H26" i="5"/>
  <c r="H29" i="5" s="1"/>
  <c r="H146" i="7"/>
  <c r="I144" i="7"/>
  <c r="H144" i="7" s="1"/>
  <c r="H145" i="7"/>
  <c r="H14" i="7"/>
  <c r="H13" i="7"/>
  <c r="G27" i="5" l="1"/>
  <c r="G26" i="5" s="1"/>
  <c r="G29" i="5" s="1"/>
  <c r="I29" i="5"/>
</calcChain>
</file>

<file path=xl/sharedStrings.xml><?xml version="1.0" encoding="utf-8"?>
<sst xmlns="http://schemas.openxmlformats.org/spreadsheetml/2006/main" count="290" uniqueCount="153">
  <si>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</si>
  <si>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</si>
  <si>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</si>
  <si>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</si>
  <si>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</si>
  <si>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</si>
  <si>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</si>
  <si>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</si>
  <si>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</si>
  <si>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</si>
  <si>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</si>
  <si>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</si>
  <si>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</si>
  <si>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</si>
  <si>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</si>
  <si>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</si>
  <si>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</si>
  <si>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</si>
  <si>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</si>
  <si>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</si>
  <si>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</si>
  <si>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</si>
  <si>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</si>
  <si>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</si>
  <si>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</si>
  <si>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</si>
  <si>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</si>
  <si>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</si>
  <si>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</si>
  <si>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</si>
  <si>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</si>
  <si>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</si>
  <si>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</si>
  <si>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</si>
  <si>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</si>
  <si>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</si>
  <si>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</si>
  <si>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</si>
  <si>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</si>
  <si>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</si>
  <si>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</si>
  <si>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</si>
  <si>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</si>
  <si>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</si>
  <si>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</si>
  <si>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</si>
  <si>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</si>
  <si>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</si>
  <si>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</si>
  <si>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</si>
  <si>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</si>
  <si>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</si>
  <si>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</si>
  <si>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</si>
  <si>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</si>
  <si>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</si>
  <si>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</si>
  <si>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</si>
  <si>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</si>
  <si>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</si>
  <si>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</si>
  <si>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</si>
  <si>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</si>
  <si>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</si>
  <si>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</si>
  <si>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</si>
  <si>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</si>
  <si>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</si>
  <si>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</si>
  <si>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</si>
  <si>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</si>
  <si>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</si>
  <si>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</si>
  <si>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</si>
  <si>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</si>
  <si>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</si>
  <si>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</si>
  <si>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</si>
  <si>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</si>
  <si>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</si>
  <si>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</si>
  <si>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</si>
  <si>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</si>
  <si>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</si>
  <si>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</si>
  <si>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</si>
  <si>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</si>
  <si>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</si>
  <si>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</si>
  <si>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</si>
  <si>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</si>
  <si>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</si>
  <si>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</si>
  <si>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</si>
  <si>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</si>
  <si>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</si>
  <si>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</si>
  <si>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</si>
  <si>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</si>
  <si>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</si>
  <si>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</si>
  <si>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</si>
  <si>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</si>
  <si>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</si>
  <si>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</si>
  <si>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</si>
  <si>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</si>
  <si>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</si>
  <si>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</si>
  <si>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</si>
  <si>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</si>
  <si>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</si>
  <si>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</si>
  <si>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</si>
  <si>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</si>
  <si>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</si>
  <si>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</si>
  <si>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</si>
  <si>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</si>
  <si>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</si>
  <si>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</si>
  <si>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</si>
  <si>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</si>
  <si>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</si>
  <si>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</si>
  <si>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</si>
  <si>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</si>
  <si>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</si>
  <si>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</si>
  <si>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</si>
  <si>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</si>
  <si>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</si>
  <si>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</si>
  <si>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</si>
  <si>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</si>
  <si>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</si>
  <si>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</si>
  <si>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</si>
  <si>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</si>
  <si>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</si>
  <si>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</si>
  <si>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</si>
  <si>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</si>
  <si>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</si>
  <si>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</si>
  <si>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Lubregu</t>
  </si>
  <si>
    <t>28.12.2015.</t>
  </si>
  <si>
    <t>OSNOVNA ŠKOLA LUDBREG</t>
  </si>
  <si>
    <t>KAČIĆEVA 17, 42 230 LUDBREG</t>
  </si>
  <si>
    <t>Ludbreg</t>
  </si>
  <si>
    <t xml:space="preserve">        Temeljem odredbi članka 29. Zakona o proračunu ("Narodne novine" broj 87/08, 136/12, 15/15) te članka 54. Statuta Osnovne škole Ludbreg Školski odbor Osnovne škole Ludbreg na sjednici održanoj dana 28.12.2015. godine, d o n o s i:</t>
  </si>
  <si>
    <t>400-02/15-01/01</t>
  </si>
  <si>
    <t>2186-124-08-15-1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</si>
</sst>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2" fillId="2" borderId="4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115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120</v>
      </c>
    </row>
    <row r="4" spans="1:2" ht="6" customHeight="1" x14ac:dyDescent="0.25">
      <c r="A4" s="132"/>
    </row>
    <row r="5" spans="1:2" ht="45" x14ac:dyDescent="0.25">
      <c r="A5" s="153" t="s">
        <v>121</v>
      </c>
    </row>
    <row r="6" spans="1:2" ht="34.5" customHeight="1" x14ac:dyDescent="0.25">
      <c r="A6" s="152" t="s">
        <v>123</v>
      </c>
    </row>
    <row r="7" spans="1:2" ht="30.75" x14ac:dyDescent="0.25">
      <c r="A7" s="154" t="s">
        <v>122</v>
      </c>
    </row>
    <row r="8" spans="1:2" x14ac:dyDescent="0.25">
      <c r="A8" s="134"/>
    </row>
    <row r="9" spans="1:2" s="150" customFormat="1" ht="15.75" x14ac:dyDescent="0.25">
      <c r="A9" s="136" t="s">
        <v>116</v>
      </c>
    </row>
    <row r="10" spans="1:2" ht="6" customHeight="1" x14ac:dyDescent="0.25">
      <c r="A10" s="132"/>
    </row>
    <row r="11" spans="1:2" x14ac:dyDescent="0.25">
      <c r="A11" s="133" t="s">
        <v>124</v>
      </c>
    </row>
    <row r="12" spans="1:2" ht="30" x14ac:dyDescent="0.25">
      <c r="A12" s="133" t="s">
        <v>119</v>
      </c>
    </row>
    <row r="13" spans="1:2" x14ac:dyDescent="0.25">
      <c r="A13" s="134" t="s">
        <v>125</v>
      </c>
    </row>
    <row r="14" spans="1:2" ht="30" x14ac:dyDescent="0.25">
      <c r="A14" s="134" t="s">
        <v>126</v>
      </c>
    </row>
    <row r="15" spans="1:2" ht="30" x14ac:dyDescent="0.25">
      <c r="A15" s="135" t="s">
        <v>127</v>
      </c>
    </row>
    <row r="16" spans="1:2" x14ac:dyDescent="0.25">
      <c r="A16" s="135"/>
    </row>
    <row r="17" spans="1:1" s="150" customFormat="1" ht="15.75" x14ac:dyDescent="0.25">
      <c r="A17" s="136" t="s">
        <v>117</v>
      </c>
    </row>
    <row r="18" spans="1:1" ht="6" customHeight="1" x14ac:dyDescent="0.25">
      <c r="A18" s="135"/>
    </row>
    <row r="19" spans="1:1" x14ac:dyDescent="0.25">
      <c r="A19" s="134" t="s">
        <v>128</v>
      </c>
    </row>
    <row r="20" spans="1:1" ht="45" x14ac:dyDescent="0.25">
      <c r="A20" s="134" t="s">
        <v>130</v>
      </c>
    </row>
    <row r="21" spans="1:1" x14ac:dyDescent="0.25">
      <c r="A21" s="134"/>
    </row>
    <row r="22" spans="1:1" s="150" customFormat="1" ht="15.75" x14ac:dyDescent="0.25">
      <c r="A22" s="136" t="s">
        <v>118</v>
      </c>
    </row>
    <row r="23" spans="1:1" ht="6" customHeight="1" x14ac:dyDescent="0.25">
      <c r="A23" s="134"/>
    </row>
    <row r="24" spans="1:1" x14ac:dyDescent="0.25">
      <c r="A24" s="134" t="s">
        <v>129</v>
      </c>
    </row>
    <row r="25" spans="1:1" ht="63.75" customHeight="1" x14ac:dyDescent="0.25">
      <c r="A25" s="134" t="s">
        <v>131</v>
      </c>
    </row>
    <row r="26" spans="1:1" ht="30.75" x14ac:dyDescent="0.25">
      <c r="A26" s="154" t="s">
        <v>132</v>
      </c>
    </row>
    <row r="27" spans="1:1" ht="45" x14ac:dyDescent="0.25">
      <c r="A27" s="155" t="s">
        <v>106</v>
      </c>
    </row>
    <row r="28" spans="1:1" ht="90" x14ac:dyDescent="0.25">
      <c r="A28" s="155" t="s">
        <v>112</v>
      </c>
    </row>
    <row r="29" spans="1:1" ht="30" x14ac:dyDescent="0.25">
      <c r="A29" s="155" t="s">
        <v>114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tabSelected="1" view="pageBreakPreview" topLeftCell="A24" zoomScaleNormal="100" zoomScaleSheetLayoutView="100" workbookViewId="0">
      <selection activeCell="G32" sqref="G3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5"/>
      <c r="B2" s="355"/>
      <c r="C2" s="355"/>
      <c r="D2" s="355"/>
      <c r="E2" s="355"/>
      <c r="F2" s="355"/>
      <c r="G2" s="355"/>
      <c r="H2" s="355"/>
    </row>
    <row r="3" spans="1:9" ht="16.5" customHeight="1" x14ac:dyDescent="0.25">
      <c r="A3" s="355"/>
      <c r="B3" s="355"/>
      <c r="C3" s="355"/>
      <c r="D3" s="355"/>
      <c r="E3" s="355"/>
      <c r="F3" s="355"/>
      <c r="G3" s="355"/>
      <c r="H3" s="355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9" t="s">
        <v>13</v>
      </c>
      <c r="C5" s="359"/>
      <c r="D5" s="359"/>
      <c r="E5" s="359"/>
      <c r="F5" s="6"/>
      <c r="G5" s="6"/>
    </row>
    <row r="6" spans="1:9" s="7" customFormat="1" ht="15" x14ac:dyDescent="0.25">
      <c r="B6" s="360" t="s">
        <v>147</v>
      </c>
      <c r="C6" s="360"/>
      <c r="D6" s="360"/>
      <c r="E6" s="360"/>
      <c r="F6" s="8"/>
      <c r="G6" s="8"/>
    </row>
    <row r="7" spans="1:9" s="9" customFormat="1" ht="15" x14ac:dyDescent="0.25">
      <c r="B7" s="361" t="s">
        <v>148</v>
      </c>
      <c r="C7" s="361"/>
      <c r="D7" s="361"/>
      <c r="E7" s="361"/>
    </row>
    <row r="8" spans="1:9" x14ac:dyDescent="0.25">
      <c r="B8" s="3" t="s">
        <v>20</v>
      </c>
      <c r="C8" s="362" t="s">
        <v>151</v>
      </c>
      <c r="D8" s="362"/>
      <c r="E8" s="362"/>
      <c r="F8" s="10"/>
      <c r="G8" s="10"/>
    </row>
    <row r="9" spans="1:9" x14ac:dyDescent="0.25">
      <c r="B9" s="3" t="s">
        <v>21</v>
      </c>
      <c r="C9" s="362" t="s">
        <v>152</v>
      </c>
      <c r="D9" s="362"/>
      <c r="E9" s="362"/>
      <c r="F9" s="10"/>
      <c r="G9" s="10"/>
    </row>
    <row r="10" spans="1:9" ht="18.75" customHeight="1" x14ac:dyDescent="0.25">
      <c r="B10" s="365" t="s">
        <v>149</v>
      </c>
      <c r="C10" s="365"/>
      <c r="D10" s="3" t="s">
        <v>22</v>
      </c>
      <c r="E10" s="27" t="s">
        <v>146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6" t="s">
        <v>150</v>
      </c>
      <c r="B12" s="356"/>
      <c r="C12" s="356"/>
      <c r="D12" s="356"/>
      <c r="E12" s="356"/>
      <c r="F12" s="356"/>
      <c r="G12" s="356"/>
      <c r="H12" s="356"/>
      <c r="I12" s="356"/>
    </row>
    <row r="13" spans="1:9" ht="19.5" customHeight="1" x14ac:dyDescent="0.25"/>
    <row r="14" spans="1:9" ht="22.5" customHeight="1" x14ac:dyDescent="0.25">
      <c r="A14" s="368" t="s">
        <v>84</v>
      </c>
      <c r="B14" s="368"/>
      <c r="C14" s="368"/>
      <c r="D14" s="368"/>
      <c r="E14" s="368"/>
      <c r="F14" s="368"/>
      <c r="G14" s="368"/>
      <c r="H14" s="368"/>
      <c r="I14" s="368"/>
    </row>
    <row r="15" spans="1:9" ht="22.5" customHeight="1" x14ac:dyDescent="0.25">
      <c r="A15" s="357" t="str">
        <f>B6</f>
        <v>OSNOVNA ŠKOLA LUDBREG</v>
      </c>
      <c r="B15" s="357"/>
      <c r="C15" s="357"/>
      <c r="D15" s="357"/>
      <c r="E15" s="357"/>
      <c r="F15" s="357"/>
      <c r="G15" s="357"/>
      <c r="H15" s="357"/>
      <c r="I15" s="357"/>
    </row>
    <row r="16" spans="1:9" ht="22.5" customHeight="1" x14ac:dyDescent="0.25">
      <c r="A16" s="358" t="s">
        <v>23</v>
      </c>
      <c r="B16" s="358"/>
      <c r="C16" s="358"/>
      <c r="D16" s="358"/>
      <c r="E16" s="358"/>
      <c r="F16" s="358"/>
      <c r="G16" s="358"/>
      <c r="H16" s="358"/>
      <c r="I16" s="358"/>
    </row>
    <row r="17" spans="1:16384" ht="13.5" customHeight="1" x14ac:dyDescent="0.25"/>
    <row r="18" spans="1:16384" ht="21.75" customHeight="1" x14ac:dyDescent="0.25">
      <c r="A18" s="355" t="s">
        <v>14</v>
      </c>
      <c r="B18" s="355"/>
      <c r="C18" s="355"/>
      <c r="D18" s="355"/>
      <c r="E18" s="355"/>
      <c r="F18" s="355"/>
      <c r="G18" s="355"/>
      <c r="H18" s="355"/>
      <c r="I18" s="355"/>
    </row>
    <row r="19" spans="1:16384" ht="13.5" customHeight="1" x14ac:dyDescent="0.25"/>
    <row r="20" spans="1:16384" s="2" customFormat="1" ht="26.25" thickBot="1" x14ac:dyDescent="0.3">
      <c r="A20" s="366" t="s">
        <v>15</v>
      </c>
      <c r="B20" s="367"/>
      <c r="C20" s="367"/>
      <c r="D20" s="367"/>
      <c r="E20" s="367"/>
      <c r="F20" s="367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">
      <c r="A21" s="363">
        <v>1</v>
      </c>
      <c r="B21" s="364"/>
      <c r="C21" s="364"/>
      <c r="D21" s="364"/>
      <c r="E21" s="364"/>
      <c r="F21" s="364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26</v>
      </c>
      <c r="B23" s="352" t="s">
        <v>24</v>
      </c>
      <c r="C23" s="352"/>
      <c r="D23" s="352"/>
      <c r="E23" s="352"/>
      <c r="F23" s="352"/>
      <c r="G23" s="292">
        <f>SUM(G24:G25)</f>
        <v>11559000</v>
      </c>
      <c r="H23" s="292">
        <f t="shared" ref="H23:I23" si="0">SUM(H24:H25)</f>
        <v>11559000</v>
      </c>
      <c r="I23" s="293">
        <f t="shared" si="0"/>
        <v>11559000</v>
      </c>
    </row>
    <row r="24" spans="1:16384" ht="24.95" customHeight="1" x14ac:dyDescent="0.25">
      <c r="A24" s="294"/>
      <c r="B24" s="353" t="s">
        <v>28</v>
      </c>
      <c r="C24" s="353"/>
      <c r="D24" s="353"/>
      <c r="E24" s="353"/>
      <c r="F24" s="353"/>
      <c r="G24" s="70">
        <f>'2. Plan prihoda i primitaka'!H12+'2. Plan prihoda i primitaka'!H20+'2. Plan prihoda i primitaka'!H22+'2. Plan prihoda i primitaka'!H24+'2. Plan prihoda i primitaka'!H27</f>
        <v>11559000</v>
      </c>
      <c r="H24" s="70">
        <f>'2. Plan prihoda i primitaka'!R12+'2. Plan prihoda i primitaka'!R20+'2. Plan prihoda i primitaka'!R22+'2. Plan prihoda i primitaka'!R24+'2. Plan prihoda i primitaka'!R27</f>
        <v>11559000</v>
      </c>
      <c r="I24" s="276">
        <f>'2. Plan prihoda i primitaka'!AB12+'2. Plan prihoda i primitaka'!AB20+'2. Plan prihoda i primitaka'!AB22+'2. Plan prihoda i primitaka'!AB24+'2. Plan prihoda i primitaka'!AB27</f>
        <v>11559000</v>
      </c>
    </row>
    <row r="25" spans="1:16384" ht="24.95" customHeight="1" x14ac:dyDescent="0.25">
      <c r="A25" s="294"/>
      <c r="B25" s="353" t="s">
        <v>29</v>
      </c>
      <c r="C25" s="353"/>
      <c r="D25" s="353"/>
      <c r="E25" s="353"/>
      <c r="F25" s="353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5" customHeight="1" x14ac:dyDescent="0.25">
      <c r="A26" s="291" t="s">
        <v>27</v>
      </c>
      <c r="B26" s="352" t="s">
        <v>25</v>
      </c>
      <c r="C26" s="352"/>
      <c r="D26" s="352"/>
      <c r="E26" s="352"/>
      <c r="F26" s="352"/>
      <c r="G26" s="292">
        <f>SUM(G27:G28)</f>
        <v>11559000</v>
      </c>
      <c r="H26" s="292">
        <f t="shared" ref="H26:I26" si="1">SUM(H27:H28)</f>
        <v>11559000</v>
      </c>
      <c r="I26" s="293">
        <f t="shared" si="1"/>
        <v>11559000</v>
      </c>
    </row>
    <row r="27" spans="1:16384" ht="24.95" customHeight="1" x14ac:dyDescent="0.25">
      <c r="A27" s="294"/>
      <c r="B27" s="353" t="s">
        <v>30</v>
      </c>
      <c r="C27" s="353"/>
      <c r="D27" s="353"/>
      <c r="E27" s="353"/>
      <c r="F27" s="353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11496000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11496000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11496000</v>
      </c>
    </row>
    <row r="28" spans="1:16384" ht="24.95" customHeight="1" x14ac:dyDescent="0.25">
      <c r="A28" s="295"/>
      <c r="B28" s="354" t="s">
        <v>31</v>
      </c>
      <c r="C28" s="354"/>
      <c r="D28" s="354"/>
      <c r="E28" s="354"/>
      <c r="F28" s="354"/>
      <c r="G28" s="71">
        <f>'3. Plan rashoda i izdataka'!H31+'3. Plan rashoda i izdataka'!H51</f>
        <v>63000</v>
      </c>
      <c r="H28" s="71">
        <f>'3. Plan rashoda i izdataka'!R31+'3. Plan rashoda i izdataka'!R51</f>
        <v>63000</v>
      </c>
      <c r="I28" s="296">
        <f>'3. Plan rashoda i izdataka'!S31+'3. Plan rashoda i izdataka'!S51</f>
        <v>63000</v>
      </c>
      <c r="J28" s="71">
        <f>'3. Plan rashoda i izdataka'!K31+'3. Plan rashoda i izdataka'!K51</f>
        <v>0</v>
      </c>
      <c r="K28" s="71">
        <f>'3. Plan rashoda i izdataka'!L31+'3. Plan rashoda i izdataka'!L51</f>
        <v>0</v>
      </c>
      <c r="L28" s="71">
        <f>'3. Plan rashoda i izdataka'!M31+'3. Plan rashoda i izdataka'!M51</f>
        <v>13000</v>
      </c>
      <c r="M28" s="71">
        <f>'3. Plan rashoda i izdataka'!N31+'3. Plan rashoda i izdataka'!N51</f>
        <v>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63000</v>
      </c>
      <c r="R28" s="71">
        <f>'3. Plan rashoda i izdataka'!S31+'3. Plan rashoda i izdataka'!S51</f>
        <v>63000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51" t="s">
        <v>32</v>
      </c>
      <c r="C29" s="351"/>
      <c r="D29" s="351"/>
      <c r="E29" s="351"/>
      <c r="F29" s="351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52" t="s">
        <v>19</v>
      </c>
      <c r="C31" s="352"/>
      <c r="D31" s="352"/>
      <c r="E31" s="352"/>
      <c r="F31" s="352"/>
      <c r="G31" s="292"/>
      <c r="H31" s="16"/>
      <c r="I31" s="300"/>
    </row>
    <row r="32" spans="1:16384" s="18" customFormat="1" ht="24.95" customHeight="1" x14ac:dyDescent="0.25">
      <c r="A32" s="297"/>
      <c r="B32" s="351" t="s">
        <v>33</v>
      </c>
      <c r="C32" s="351"/>
      <c r="D32" s="351"/>
      <c r="E32" s="351"/>
      <c r="F32" s="351"/>
      <c r="G32" s="98"/>
      <c r="H32" s="98"/>
      <c r="I32" s="301"/>
    </row>
    <row r="33" spans="1:12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5" customHeight="1" x14ac:dyDescent="0.25">
      <c r="A34" s="291" t="s">
        <v>34</v>
      </c>
      <c r="B34" s="352" t="s">
        <v>18</v>
      </c>
      <c r="C34" s="352"/>
      <c r="D34" s="352"/>
      <c r="E34" s="352"/>
      <c r="F34" s="352"/>
      <c r="G34" s="292"/>
      <c r="H34" s="16"/>
      <c r="I34" s="300"/>
    </row>
    <row r="35" spans="1:12" ht="24.95" customHeight="1" x14ac:dyDescent="0.25">
      <c r="A35" s="294"/>
      <c r="B35" s="353" t="s">
        <v>35</v>
      </c>
      <c r="C35" s="353"/>
      <c r="D35" s="353"/>
      <c r="E35" s="353"/>
      <c r="F35" s="353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5" customHeight="1" x14ac:dyDescent="0.25">
      <c r="A36" s="295"/>
      <c r="B36" s="354" t="s">
        <v>36</v>
      </c>
      <c r="C36" s="354"/>
      <c r="D36" s="354"/>
      <c r="E36" s="354"/>
      <c r="F36" s="354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5" customHeight="1" x14ac:dyDescent="0.25">
      <c r="A37" s="297"/>
      <c r="B37" s="351" t="s">
        <v>37</v>
      </c>
      <c r="C37" s="351"/>
      <c r="D37" s="351"/>
      <c r="E37" s="351"/>
      <c r="F37" s="351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5" customHeight="1" x14ac:dyDescent="0.25">
      <c r="A39" s="291" t="s">
        <v>38</v>
      </c>
      <c r="B39" s="352" t="s">
        <v>40</v>
      </c>
      <c r="C39" s="352"/>
      <c r="D39" s="352"/>
      <c r="E39" s="352"/>
      <c r="F39" s="352"/>
      <c r="G39" s="292"/>
      <c r="H39" s="16"/>
      <c r="I39" s="300"/>
    </row>
    <row r="40" spans="1:12" s="7" customFormat="1" ht="24.95" customHeight="1" x14ac:dyDescent="0.25">
      <c r="A40" s="304"/>
      <c r="B40" s="351" t="s">
        <v>39</v>
      </c>
      <c r="C40" s="351"/>
      <c r="D40" s="351"/>
      <c r="E40" s="351"/>
      <c r="F40" s="351"/>
      <c r="G40" s="19">
        <f>G32+G37</f>
        <v>0</v>
      </c>
      <c r="H40" s="19">
        <f>H32+H37</f>
        <v>0</v>
      </c>
      <c r="I40" s="298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1" customFormat="1" ht="45" customHeight="1" x14ac:dyDescent="0.25">
      <c r="A44" s="3"/>
    </row>
    <row r="45" spans="1:12" s="321" customFormat="1" ht="7.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">
      <c r="B46" s="323" t="s">
        <v>135</v>
      </c>
      <c r="C46" s="346" t="s">
        <v>145</v>
      </c>
      <c r="D46" s="346"/>
      <c r="E46" s="346"/>
      <c r="F46" s="325" t="s">
        <v>136</v>
      </c>
      <c r="G46" s="349" t="s">
        <v>146</v>
      </c>
      <c r="H46" s="349"/>
      <c r="I46" s="316" t="s">
        <v>137</v>
      </c>
      <c r="J46" s="316"/>
      <c r="K46" s="345" t="s">
        <v>134</v>
      </c>
      <c r="L46" s="345"/>
    </row>
    <row r="47" spans="1:12" s="317" customFormat="1" ht="15" x14ac:dyDescent="0.25"/>
    <row r="48" spans="1:12" s="317" customFormat="1" ht="15" x14ac:dyDescent="0.25"/>
    <row r="49" spans="1:12" s="317" customFormat="1" ht="15" x14ac:dyDescent="0.25"/>
    <row r="50" spans="1:12" s="317" customFormat="1" ht="15" x14ac:dyDescent="0.2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">
      <c r="A51" s="347"/>
      <c r="B51" s="347"/>
      <c r="C51" s="347"/>
      <c r="D51" s="347"/>
      <c r="E51" s="347"/>
      <c r="F51" s="348" t="s">
        <v>133</v>
      </c>
      <c r="G51" s="330"/>
      <c r="H51" s="324"/>
      <c r="I51" s="318"/>
      <c r="J51" s="319"/>
      <c r="K51" s="319"/>
    </row>
    <row r="52" spans="1:12" s="317" customFormat="1" ht="15" x14ac:dyDescent="0.2">
      <c r="B52" s="320"/>
      <c r="C52" s="320"/>
      <c r="D52" s="320"/>
      <c r="E52" s="320"/>
      <c r="F52" s="348"/>
      <c r="G52" s="350" t="s">
        <v>138</v>
      </c>
      <c r="H52" s="350"/>
      <c r="I52" s="331"/>
      <c r="J52" s="320"/>
      <c r="K52" s="320"/>
      <c r="L52" s="320"/>
    </row>
    <row r="53" spans="1:12" s="321" customFormat="1" ht="15.75" x14ac:dyDescent="0.25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password="8306" sheet="1" objects="1" scenarios="1" formatRows="0" selectLockedCells="1"/>
  <mergeCells count="36"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K46:L46"/>
    <mergeCell ref="C46:E46"/>
    <mergeCell ref="A51:E51"/>
    <mergeCell ref="F51:F52"/>
    <mergeCell ref="G46:H46"/>
    <mergeCell ref="G52:H52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10" activePane="bottomRight" state="frozen"/>
      <selection activeCell="B6" sqref="B6:E6"/>
      <selection pane="topRight" activeCell="B6" sqref="B6:E6"/>
      <selection pane="bottomLeft" activeCell="B6" sqref="B6:E6"/>
      <selection pane="bottomRight" activeCell="L17" sqref="L17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5" t="s">
        <v>78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66" t="s">
        <v>60</v>
      </c>
      <c r="B5" s="367"/>
      <c r="C5" s="367"/>
      <c r="D5" s="367" t="s">
        <v>42</v>
      </c>
      <c r="E5" s="367"/>
      <c r="F5" s="367"/>
      <c r="G5" s="379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">
      <c r="A6" s="380">
        <v>1</v>
      </c>
      <c r="B6" s="381"/>
      <c r="C6" s="381"/>
      <c r="D6" s="381"/>
      <c r="E6" s="381"/>
      <c r="F6" s="381"/>
      <c r="G6" s="382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83" t="str">
        <f>'1. Sažetak'!B6:E6</f>
        <v>OSNOVNA ŠKOLA LUDBREG</v>
      </c>
      <c r="C8" s="383"/>
      <c r="D8" s="383"/>
      <c r="E8" s="383"/>
      <c r="F8" s="383"/>
      <c r="G8" s="384"/>
      <c r="H8" s="30">
        <f>SUM(I8:Q8)</f>
        <v>11559000</v>
      </c>
      <c r="I8" s="34">
        <f>I11+I33+I29</f>
        <v>900000</v>
      </c>
      <c r="J8" s="34">
        <f t="shared" ref="J8:AK8" si="0">J11+J33+J29</f>
        <v>157300</v>
      </c>
      <c r="K8" s="34">
        <f t="shared" si="0"/>
        <v>9546000</v>
      </c>
      <c r="L8" s="34">
        <f t="shared" si="0"/>
        <v>200700</v>
      </c>
      <c r="M8" s="34">
        <f t="shared" si="0"/>
        <v>28000</v>
      </c>
      <c r="N8" s="34">
        <f t="shared" si="0"/>
        <v>727000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11559000</v>
      </c>
      <c r="S8" s="34">
        <f t="shared" si="0"/>
        <v>900000</v>
      </c>
      <c r="T8" s="34">
        <f t="shared" si="0"/>
        <v>157300</v>
      </c>
      <c r="U8" s="34">
        <f t="shared" si="0"/>
        <v>9546000</v>
      </c>
      <c r="V8" s="34">
        <f t="shared" si="0"/>
        <v>200700</v>
      </c>
      <c r="W8" s="34">
        <f t="shared" si="0"/>
        <v>28000</v>
      </c>
      <c r="X8" s="34">
        <f t="shared" si="0"/>
        <v>727000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11559000</v>
      </c>
      <c r="AC8" s="34">
        <f t="shared" si="0"/>
        <v>900000</v>
      </c>
      <c r="AD8" s="34">
        <f t="shared" si="0"/>
        <v>157300</v>
      </c>
      <c r="AE8" s="34">
        <f t="shared" si="0"/>
        <v>9546000</v>
      </c>
      <c r="AF8" s="34">
        <f t="shared" si="0"/>
        <v>200700</v>
      </c>
      <c r="AG8" s="34">
        <f t="shared" si="0"/>
        <v>28000</v>
      </c>
      <c r="AH8" s="34">
        <f t="shared" si="0"/>
        <v>727000</v>
      </c>
      <c r="AI8" s="34">
        <f t="shared" si="0"/>
        <v>0</v>
      </c>
      <c r="AJ8" s="34">
        <f t="shared" si="0"/>
        <v>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8" t="s">
        <v>100</v>
      </c>
      <c r="B10" s="389"/>
      <c r="C10" s="389"/>
      <c r="D10" s="389"/>
      <c r="E10" s="389"/>
      <c r="F10" s="389"/>
      <c r="G10" s="389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73" t="s">
        <v>64</v>
      </c>
      <c r="E11" s="373"/>
      <c r="F11" s="373"/>
      <c r="G11" s="374"/>
      <c r="H11" s="168">
        <f t="shared" ref="H11:H28" si="1">SUM(I11:Q11)</f>
        <v>11559000</v>
      </c>
      <c r="I11" s="169">
        <f>I12+I19+I22+I24+I27</f>
        <v>900000</v>
      </c>
      <c r="J11" s="169">
        <f t="shared" ref="J11:Q11" si="2">J12+J19+J22+J24+J27</f>
        <v>157300</v>
      </c>
      <c r="K11" s="169">
        <f t="shared" si="2"/>
        <v>9546000</v>
      </c>
      <c r="L11" s="169">
        <f t="shared" si="2"/>
        <v>200700</v>
      </c>
      <c r="M11" s="169">
        <f t="shared" si="2"/>
        <v>28000</v>
      </c>
      <c r="N11" s="169">
        <f t="shared" si="2"/>
        <v>727000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11559000</v>
      </c>
      <c r="S11" s="169">
        <f>S12+S19+S22+S24+S27</f>
        <v>900000</v>
      </c>
      <c r="T11" s="169">
        <f t="shared" ref="T11" si="4">T12+T19+T22+T24+T27</f>
        <v>157300</v>
      </c>
      <c r="U11" s="169">
        <f t="shared" ref="U11" si="5">U12+U19+U22+U24+U27</f>
        <v>9546000</v>
      </c>
      <c r="V11" s="169">
        <f t="shared" ref="V11" si="6">V12+V19+V22+V24+V27</f>
        <v>200700</v>
      </c>
      <c r="W11" s="169">
        <f t="shared" ref="W11" si="7">W12+W19+W22+W24+W27</f>
        <v>28000</v>
      </c>
      <c r="X11" s="169">
        <f t="shared" ref="X11" si="8">X12+X19+X22+X24+X27</f>
        <v>727000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11559000</v>
      </c>
      <c r="AC11" s="169">
        <f>AC12+AC19+AC22+AC24+AC27</f>
        <v>900000</v>
      </c>
      <c r="AD11" s="169">
        <f t="shared" ref="AD11" si="12">AD12+AD19+AD22+AD24+AD27</f>
        <v>157300</v>
      </c>
      <c r="AE11" s="169">
        <f t="shared" ref="AE11" si="13">AE12+AE19+AE22+AE24+AE27</f>
        <v>9546000</v>
      </c>
      <c r="AF11" s="169">
        <f t="shared" ref="AF11" si="14">AF12+AF19+AF22+AF24+AF27</f>
        <v>200700</v>
      </c>
      <c r="AG11" s="169">
        <f t="shared" ref="AG11" si="15">AG12+AG19+AG22+AG24+AG27</f>
        <v>28000</v>
      </c>
      <c r="AH11" s="169">
        <f t="shared" ref="AH11" si="16">AH12+AH19+AH22+AH24+AH27</f>
        <v>727000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75">
        <v>63</v>
      </c>
      <c r="B12" s="376"/>
      <c r="C12" s="160"/>
      <c r="D12" s="377" t="s">
        <v>65</v>
      </c>
      <c r="E12" s="377"/>
      <c r="F12" s="377"/>
      <c r="G12" s="378"/>
      <c r="H12" s="170">
        <f t="shared" si="1"/>
        <v>9766000</v>
      </c>
      <c r="I12" s="171">
        <f>SUM(I13:I18)</f>
        <v>0</v>
      </c>
      <c r="J12" s="171">
        <f t="shared" ref="J12:Q12" si="20">SUM(J13:J18)</f>
        <v>97300</v>
      </c>
      <c r="K12" s="171">
        <f t="shared" si="20"/>
        <v>9528000</v>
      </c>
      <c r="L12" s="171">
        <f t="shared" si="20"/>
        <v>140700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9766000</v>
      </c>
      <c r="S12" s="171">
        <f>SUM(S13:S18)</f>
        <v>0</v>
      </c>
      <c r="T12" s="171">
        <f t="shared" ref="T12" si="21">SUM(T13:T18)</f>
        <v>97300</v>
      </c>
      <c r="U12" s="171">
        <f t="shared" ref="U12" si="22">SUM(U13:U18)</f>
        <v>9528000</v>
      </c>
      <c r="V12" s="171">
        <f t="shared" ref="V12" si="23">SUM(V13:V18)</f>
        <v>140700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9766000</v>
      </c>
      <c r="AC12" s="171">
        <f>SUM(AC13:AC18)</f>
        <v>0</v>
      </c>
      <c r="AD12" s="171">
        <f t="shared" ref="AD12" si="29">SUM(AD13:AD18)</f>
        <v>97300</v>
      </c>
      <c r="AE12" s="171">
        <f t="shared" ref="AE12" si="30">SUM(AE13:AE18)</f>
        <v>9528000</v>
      </c>
      <c r="AF12" s="171">
        <f t="shared" ref="AF12" si="31">SUM(AF13:AF18)</f>
        <v>140700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69">
        <v>631</v>
      </c>
      <c r="B13" s="370"/>
      <c r="C13" s="370"/>
      <c r="D13" s="371" t="s">
        <v>66</v>
      </c>
      <c r="E13" s="371"/>
      <c r="F13" s="371"/>
      <c r="G13" s="372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69">
        <v>632</v>
      </c>
      <c r="B14" s="370"/>
      <c r="C14" s="370"/>
      <c r="D14" s="371" t="s">
        <v>67</v>
      </c>
      <c r="E14" s="371"/>
      <c r="F14" s="371"/>
      <c r="G14" s="372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25">
      <c r="A15" s="369">
        <v>633</v>
      </c>
      <c r="B15" s="370"/>
      <c r="C15" s="370"/>
      <c r="D15" s="371" t="s">
        <v>68</v>
      </c>
      <c r="E15" s="371"/>
      <c r="F15" s="371"/>
      <c r="G15" s="372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5"/>
      <c r="B16" s="336"/>
      <c r="C16" s="336">
        <v>634</v>
      </c>
      <c r="D16" s="371" t="s">
        <v>144</v>
      </c>
      <c r="E16" s="371"/>
      <c r="F16" s="371"/>
      <c r="G16" s="372"/>
      <c r="H16" s="172">
        <f t="shared" si="1"/>
        <v>6700</v>
      </c>
      <c r="I16" s="173"/>
      <c r="J16" s="173"/>
      <c r="K16" s="173"/>
      <c r="L16" s="173">
        <v>6700</v>
      </c>
      <c r="M16" s="173"/>
      <c r="N16" s="173"/>
      <c r="O16" s="173"/>
      <c r="P16" s="173"/>
      <c r="Q16" s="188"/>
      <c r="R16" s="202">
        <f t="shared" si="3"/>
        <v>6700</v>
      </c>
      <c r="S16" s="173"/>
      <c r="T16" s="173"/>
      <c r="U16" s="173"/>
      <c r="V16" s="173">
        <v>6700</v>
      </c>
      <c r="W16" s="173"/>
      <c r="X16" s="173"/>
      <c r="Y16" s="173"/>
      <c r="Z16" s="173"/>
      <c r="AA16" s="188"/>
      <c r="AB16" s="202">
        <f t="shared" si="37"/>
        <v>6700</v>
      </c>
      <c r="AC16" s="173"/>
      <c r="AD16" s="173"/>
      <c r="AE16" s="173"/>
      <c r="AF16" s="173">
        <v>6700</v>
      </c>
      <c r="AG16" s="173"/>
      <c r="AH16" s="173"/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71" t="s">
        <v>79</v>
      </c>
      <c r="E17" s="371"/>
      <c r="F17" s="371"/>
      <c r="G17" s="372"/>
      <c r="H17" s="172">
        <f t="shared" si="1"/>
        <v>9662000</v>
      </c>
      <c r="I17" s="173"/>
      <c r="J17" s="173"/>
      <c r="K17" s="173">
        <f>9500000+20000+8000</f>
        <v>9528000</v>
      </c>
      <c r="L17" s="173">
        <f>20000+10000+10000+65000+10000+9000+10000</f>
        <v>134000</v>
      </c>
      <c r="M17" s="173"/>
      <c r="N17" s="173"/>
      <c r="O17" s="173"/>
      <c r="P17" s="173"/>
      <c r="Q17" s="188"/>
      <c r="R17" s="202">
        <f t="shared" si="3"/>
        <v>9662000</v>
      </c>
      <c r="S17" s="173"/>
      <c r="T17" s="173"/>
      <c r="U17" s="173">
        <f>9500000+8000+20000</f>
        <v>9528000</v>
      </c>
      <c r="V17" s="173">
        <f>20000+10000+10000+65000+10000+9000+10000</f>
        <v>134000</v>
      </c>
      <c r="W17" s="173"/>
      <c r="X17" s="173"/>
      <c r="Y17" s="173"/>
      <c r="Z17" s="173"/>
      <c r="AA17" s="188"/>
      <c r="AB17" s="202">
        <f t="shared" si="37"/>
        <v>9662000</v>
      </c>
      <c r="AC17" s="173"/>
      <c r="AD17" s="173"/>
      <c r="AE17" s="173">
        <f>9500000+8000+20000</f>
        <v>9528000</v>
      </c>
      <c r="AF17" s="173">
        <f>20000+10000+10000+65000+10000+9000+10000</f>
        <v>134000</v>
      </c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71" t="s">
        <v>80</v>
      </c>
      <c r="E18" s="371"/>
      <c r="F18" s="371"/>
      <c r="G18" s="372"/>
      <c r="H18" s="172">
        <f t="shared" si="1"/>
        <v>97300</v>
      </c>
      <c r="I18" s="173"/>
      <c r="J18" s="173">
        <v>97300</v>
      </c>
      <c r="K18" s="173"/>
      <c r="L18" s="173"/>
      <c r="M18" s="173"/>
      <c r="N18" s="173"/>
      <c r="O18" s="173"/>
      <c r="P18" s="173"/>
      <c r="Q18" s="188"/>
      <c r="R18" s="202">
        <f t="shared" si="3"/>
        <v>97300</v>
      </c>
      <c r="S18" s="173"/>
      <c r="T18" s="173">
        <v>97300</v>
      </c>
      <c r="U18" s="173"/>
      <c r="V18" s="173"/>
      <c r="W18" s="173"/>
      <c r="X18" s="173"/>
      <c r="Y18" s="173"/>
      <c r="Z18" s="173"/>
      <c r="AA18" s="188"/>
      <c r="AB18" s="202">
        <f t="shared" si="37"/>
        <v>97300</v>
      </c>
      <c r="AC18" s="173"/>
      <c r="AD18" s="173">
        <v>97300</v>
      </c>
      <c r="AE18" s="173"/>
      <c r="AF18" s="173"/>
      <c r="AG18" s="173"/>
      <c r="AH18" s="173"/>
      <c r="AI18" s="173"/>
      <c r="AJ18" s="173"/>
      <c r="AK18" s="188"/>
    </row>
    <row r="19" spans="1:37" s="7" customFormat="1" ht="15" x14ac:dyDescent="0.25">
      <c r="A19" s="375">
        <v>64</v>
      </c>
      <c r="B19" s="376"/>
      <c r="C19" s="165"/>
      <c r="D19" s="377" t="s">
        <v>69</v>
      </c>
      <c r="E19" s="377"/>
      <c r="F19" s="377"/>
      <c r="G19" s="378"/>
      <c r="H19" s="170">
        <f t="shared" si="1"/>
        <v>8000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8000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8000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8000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8000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8000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69">
        <v>641</v>
      </c>
      <c r="B20" s="370"/>
      <c r="C20" s="370"/>
      <c r="D20" s="371" t="s">
        <v>70</v>
      </c>
      <c r="E20" s="371"/>
      <c r="F20" s="371"/>
      <c r="G20" s="372"/>
      <c r="H20" s="172">
        <f t="shared" si="1"/>
        <v>8000</v>
      </c>
      <c r="I20" s="173"/>
      <c r="J20" s="173"/>
      <c r="K20" s="173"/>
      <c r="L20" s="173"/>
      <c r="M20" s="173">
        <v>8000</v>
      </c>
      <c r="N20" s="173"/>
      <c r="O20" s="173"/>
      <c r="P20" s="173"/>
      <c r="Q20" s="188"/>
      <c r="R20" s="202">
        <f t="shared" si="3"/>
        <v>8000</v>
      </c>
      <c r="S20" s="173"/>
      <c r="T20" s="173"/>
      <c r="U20" s="173"/>
      <c r="V20" s="173"/>
      <c r="W20" s="173">
        <v>8000</v>
      </c>
      <c r="X20" s="173"/>
      <c r="Y20" s="173"/>
      <c r="Z20" s="173"/>
      <c r="AA20" s="188"/>
      <c r="AB20" s="202">
        <f t="shared" si="37"/>
        <v>8000</v>
      </c>
      <c r="AC20" s="173"/>
      <c r="AD20" s="173"/>
      <c r="AE20" s="173"/>
      <c r="AF20" s="173"/>
      <c r="AG20" s="173">
        <v>8000</v>
      </c>
      <c r="AH20" s="173"/>
      <c r="AI20" s="173"/>
      <c r="AJ20" s="173"/>
      <c r="AK20" s="188"/>
    </row>
    <row r="21" spans="1:37" ht="15" customHeight="1" x14ac:dyDescent="0.25">
      <c r="A21" s="369">
        <v>642</v>
      </c>
      <c r="B21" s="370"/>
      <c r="C21" s="370"/>
      <c r="D21" s="371" t="s">
        <v>81</v>
      </c>
      <c r="E21" s="371"/>
      <c r="F21" s="371"/>
      <c r="G21" s="372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75">
        <v>65</v>
      </c>
      <c r="B22" s="376"/>
      <c r="C22" s="165"/>
      <c r="D22" s="377" t="s">
        <v>71</v>
      </c>
      <c r="E22" s="377"/>
      <c r="F22" s="377"/>
      <c r="G22" s="378"/>
      <c r="H22" s="170">
        <f t="shared" si="1"/>
        <v>805000</v>
      </c>
      <c r="I22" s="171">
        <f>I23</f>
        <v>0</v>
      </c>
      <c r="J22" s="171">
        <f t="shared" ref="J22:Q22" si="55">J23</f>
        <v>0</v>
      </c>
      <c r="K22" s="171">
        <f t="shared" si="55"/>
        <v>18000</v>
      </c>
      <c r="L22" s="171">
        <f t="shared" si="55"/>
        <v>60000</v>
      </c>
      <c r="M22" s="171">
        <f t="shared" si="55"/>
        <v>0</v>
      </c>
      <c r="N22" s="171">
        <f t="shared" si="55"/>
        <v>727000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805000</v>
      </c>
      <c r="S22" s="171">
        <f>S23</f>
        <v>0</v>
      </c>
      <c r="T22" s="171">
        <f t="shared" ref="T22" si="56">T23</f>
        <v>0</v>
      </c>
      <c r="U22" s="171">
        <f t="shared" ref="U22" si="57">U23</f>
        <v>18000</v>
      </c>
      <c r="V22" s="171">
        <f t="shared" ref="V22" si="58">V23</f>
        <v>60000</v>
      </c>
      <c r="W22" s="171">
        <f t="shared" ref="W22" si="59">W23</f>
        <v>0</v>
      </c>
      <c r="X22" s="171">
        <f t="shared" ref="X22" si="60">X23</f>
        <v>727000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805000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18000</v>
      </c>
      <c r="AF22" s="171">
        <f t="shared" ref="AF22" si="66">AF23</f>
        <v>60000</v>
      </c>
      <c r="AG22" s="171">
        <f t="shared" ref="AG22" si="67">AG23</f>
        <v>0</v>
      </c>
      <c r="AH22" s="171">
        <f t="shared" ref="AH22" si="68">AH23</f>
        <v>727000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69">
        <v>652</v>
      </c>
      <c r="B23" s="370"/>
      <c r="C23" s="370"/>
      <c r="D23" s="371" t="s">
        <v>72</v>
      </c>
      <c r="E23" s="371"/>
      <c r="F23" s="371"/>
      <c r="G23" s="372"/>
      <c r="H23" s="172">
        <f t="shared" si="1"/>
        <v>805000</v>
      </c>
      <c r="I23" s="173"/>
      <c r="J23" s="173"/>
      <c r="K23" s="173">
        <v>18000</v>
      </c>
      <c r="L23" s="173">
        <v>60000</v>
      </c>
      <c r="M23" s="173"/>
      <c r="N23" s="173">
        <f>492000+45000+100000+50000+40000</f>
        <v>727000</v>
      </c>
      <c r="O23" s="173"/>
      <c r="P23" s="173"/>
      <c r="Q23" s="188"/>
      <c r="R23" s="202">
        <f t="shared" si="3"/>
        <v>805000</v>
      </c>
      <c r="S23" s="173"/>
      <c r="T23" s="173"/>
      <c r="U23" s="173">
        <v>18000</v>
      </c>
      <c r="V23" s="173">
        <v>60000</v>
      </c>
      <c r="W23" s="173"/>
      <c r="X23" s="173">
        <f>492000+100000+50000+45000+40000</f>
        <v>727000</v>
      </c>
      <c r="Y23" s="173"/>
      <c r="Z23" s="173"/>
      <c r="AA23" s="188"/>
      <c r="AB23" s="202">
        <f>SUM(AC23:AK23)</f>
        <v>805000</v>
      </c>
      <c r="AC23" s="173"/>
      <c r="AD23" s="173"/>
      <c r="AE23" s="173">
        <v>18000</v>
      </c>
      <c r="AF23" s="173">
        <v>60000</v>
      </c>
      <c r="AG23" s="173"/>
      <c r="AH23" s="173">
        <f>492000+100000+45000+50000+40000</f>
        <v>727000</v>
      </c>
      <c r="AI23" s="173"/>
      <c r="AJ23" s="173"/>
      <c r="AK23" s="188"/>
    </row>
    <row r="24" spans="1:37" s="7" customFormat="1" ht="27.75" customHeight="1" x14ac:dyDescent="0.25">
      <c r="A24" s="375">
        <v>66</v>
      </c>
      <c r="B24" s="376"/>
      <c r="C24" s="165"/>
      <c r="D24" s="377" t="s">
        <v>73</v>
      </c>
      <c r="E24" s="377"/>
      <c r="F24" s="377"/>
      <c r="G24" s="378"/>
      <c r="H24" s="170">
        <f t="shared" si="1"/>
        <v>20000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20000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20000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20000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20000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20000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69">
        <v>661</v>
      </c>
      <c r="B25" s="370"/>
      <c r="C25" s="370"/>
      <c r="D25" s="371" t="s">
        <v>74</v>
      </c>
      <c r="E25" s="371"/>
      <c r="F25" s="371"/>
      <c r="G25" s="372"/>
      <c r="H25" s="172">
        <f t="shared" si="1"/>
        <v>20000</v>
      </c>
      <c r="I25" s="173"/>
      <c r="J25" s="173"/>
      <c r="K25" s="173"/>
      <c r="L25" s="173"/>
      <c r="M25" s="173">
        <v>20000</v>
      </c>
      <c r="N25" s="173"/>
      <c r="O25" s="173"/>
      <c r="P25" s="173"/>
      <c r="Q25" s="188"/>
      <c r="R25" s="202">
        <f t="shared" si="3"/>
        <v>20000</v>
      </c>
      <c r="S25" s="173"/>
      <c r="T25" s="173"/>
      <c r="U25" s="173"/>
      <c r="V25" s="173"/>
      <c r="W25" s="173">
        <v>20000</v>
      </c>
      <c r="X25" s="173"/>
      <c r="Y25" s="173"/>
      <c r="Z25" s="173"/>
      <c r="AA25" s="188"/>
      <c r="AB25" s="202">
        <f t="shared" si="37"/>
        <v>20000</v>
      </c>
      <c r="AC25" s="173"/>
      <c r="AD25" s="173"/>
      <c r="AE25" s="173"/>
      <c r="AF25" s="173"/>
      <c r="AG25" s="173">
        <v>20000</v>
      </c>
      <c r="AH25" s="173"/>
      <c r="AI25" s="173"/>
      <c r="AJ25" s="173"/>
      <c r="AK25" s="188"/>
    </row>
    <row r="26" spans="1:37" ht="29.25" customHeight="1" x14ac:dyDescent="0.25">
      <c r="A26" s="369">
        <v>663</v>
      </c>
      <c r="B26" s="370"/>
      <c r="C26" s="370"/>
      <c r="D26" s="371" t="s">
        <v>75</v>
      </c>
      <c r="E26" s="371"/>
      <c r="F26" s="371"/>
      <c r="G26" s="372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 x14ac:dyDescent="0.25">
      <c r="A27" s="375">
        <v>67</v>
      </c>
      <c r="B27" s="376"/>
      <c r="C27" s="165"/>
      <c r="D27" s="377" t="s">
        <v>76</v>
      </c>
      <c r="E27" s="377"/>
      <c r="F27" s="377"/>
      <c r="G27" s="378"/>
      <c r="H27" s="170">
        <f t="shared" si="1"/>
        <v>960000</v>
      </c>
      <c r="I27" s="171">
        <f>I28</f>
        <v>900000</v>
      </c>
      <c r="J27" s="171">
        <f t="shared" ref="J27:Q30" si="89">J28</f>
        <v>60000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960000</v>
      </c>
      <c r="S27" s="171">
        <f>S28</f>
        <v>900000</v>
      </c>
      <c r="T27" s="171">
        <f t="shared" ref="T27:T30" si="90">T28</f>
        <v>60000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960000</v>
      </c>
      <c r="AC27" s="171">
        <f>AC28</f>
        <v>900000</v>
      </c>
      <c r="AD27" s="171">
        <f t="shared" ref="AD27:AD30" si="98">AD28</f>
        <v>60000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90">
        <v>671</v>
      </c>
      <c r="B28" s="391"/>
      <c r="C28" s="391"/>
      <c r="D28" s="392" t="s">
        <v>77</v>
      </c>
      <c r="E28" s="392"/>
      <c r="F28" s="392"/>
      <c r="G28" s="393"/>
      <c r="H28" s="174">
        <f t="shared" si="1"/>
        <v>960000</v>
      </c>
      <c r="I28" s="175">
        <v>900000</v>
      </c>
      <c r="J28" s="175">
        <f>50000+10000</f>
        <v>60000</v>
      </c>
      <c r="K28" s="175"/>
      <c r="L28" s="175"/>
      <c r="M28" s="175"/>
      <c r="N28" s="175"/>
      <c r="O28" s="175"/>
      <c r="P28" s="175"/>
      <c r="Q28" s="190"/>
      <c r="R28" s="203">
        <f t="shared" si="3"/>
        <v>960000</v>
      </c>
      <c r="S28" s="175">
        <v>900000</v>
      </c>
      <c r="T28" s="175">
        <f>50000+10000</f>
        <v>60000</v>
      </c>
      <c r="U28" s="175"/>
      <c r="V28" s="175"/>
      <c r="W28" s="175"/>
      <c r="X28" s="175"/>
      <c r="Y28" s="175"/>
      <c r="Z28" s="175"/>
      <c r="AA28" s="190"/>
      <c r="AB28" s="203">
        <f t="shared" si="37"/>
        <v>960000</v>
      </c>
      <c r="AC28" s="175">
        <v>900000</v>
      </c>
      <c r="AD28" s="175">
        <f>50000+10000</f>
        <v>60000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73" t="s">
        <v>142</v>
      </c>
      <c r="E29" s="373"/>
      <c r="F29" s="373"/>
      <c r="G29" s="374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 x14ac:dyDescent="0.25">
      <c r="A30" s="375">
        <v>72</v>
      </c>
      <c r="B30" s="376"/>
      <c r="C30" s="165"/>
      <c r="D30" s="377" t="s">
        <v>140</v>
      </c>
      <c r="E30" s="377"/>
      <c r="F30" s="377"/>
      <c r="G30" s="378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 x14ac:dyDescent="0.25">
      <c r="A31" s="390">
        <v>721</v>
      </c>
      <c r="B31" s="391"/>
      <c r="C31" s="391"/>
      <c r="D31" s="392" t="s">
        <v>141</v>
      </c>
      <c r="E31" s="392"/>
      <c r="F31" s="392"/>
      <c r="G31" s="393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 x14ac:dyDescent="0.25">
      <c r="A32" s="388" t="s">
        <v>101</v>
      </c>
      <c r="B32" s="389"/>
      <c r="C32" s="389"/>
      <c r="D32" s="389"/>
      <c r="E32" s="389"/>
      <c r="F32" s="389"/>
      <c r="G32" s="389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73" t="s">
        <v>89</v>
      </c>
      <c r="E33" s="373"/>
      <c r="F33" s="373"/>
      <c r="G33" s="374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75">
        <v>84</v>
      </c>
      <c r="B34" s="376"/>
      <c r="C34" s="160"/>
      <c r="D34" s="377" t="s">
        <v>85</v>
      </c>
      <c r="E34" s="377"/>
      <c r="F34" s="377"/>
      <c r="G34" s="378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85">
        <v>844</v>
      </c>
      <c r="B35" s="386"/>
      <c r="C35" s="386"/>
      <c r="D35" s="387" t="s">
        <v>102</v>
      </c>
      <c r="E35" s="387"/>
      <c r="F35" s="387"/>
      <c r="G35" s="387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password="8306" sheet="1" objects="1" scenarios="1" formatRows="0" selectLockedCells="1"/>
  <mergeCells count="50">
    <mergeCell ref="A30:B30"/>
    <mergeCell ref="D30:G30"/>
    <mergeCell ref="A31:C31"/>
    <mergeCell ref="D31:G31"/>
    <mergeCell ref="D29:G29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D24:G24"/>
    <mergeCell ref="A22:B22"/>
    <mergeCell ref="D22:G22"/>
    <mergeCell ref="A23:C23"/>
    <mergeCell ref="D23:G23"/>
    <mergeCell ref="D15:G15"/>
    <mergeCell ref="A19:B19"/>
    <mergeCell ref="D19:G19"/>
    <mergeCell ref="A14:C14"/>
    <mergeCell ref="D14:G14"/>
    <mergeCell ref="D17:G17"/>
    <mergeCell ref="D18:G18"/>
    <mergeCell ref="D16:G16"/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workbookViewId="0">
      <selection activeCell="S65" sqref="S65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5" t="s">
        <v>41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5" t="s">
        <v>43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66" t="s">
        <v>60</v>
      </c>
      <c r="B6" s="367"/>
      <c r="C6" s="367"/>
      <c r="D6" s="367" t="s">
        <v>44</v>
      </c>
      <c r="E6" s="367"/>
      <c r="F6" s="367"/>
      <c r="G6" s="379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">
      <c r="A7" s="380">
        <v>1</v>
      </c>
      <c r="B7" s="381"/>
      <c r="C7" s="381"/>
      <c r="D7" s="381"/>
      <c r="E7" s="381"/>
      <c r="F7" s="381"/>
      <c r="G7" s="381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83" t="str">
        <f>'1. Sažetak'!B6:E6</f>
        <v>OSNOVNA ŠKOLA LUDBREG</v>
      </c>
      <c r="C9" s="383"/>
      <c r="D9" s="383"/>
      <c r="E9" s="383"/>
      <c r="F9" s="383"/>
      <c r="G9" s="383"/>
      <c r="H9" s="30">
        <f t="shared" ref="H9:S9" si="0">H12+H42+H98+H117</f>
        <v>11559000</v>
      </c>
      <c r="I9" s="34">
        <f t="shared" si="0"/>
        <v>900000</v>
      </c>
      <c r="J9" s="35">
        <f t="shared" si="0"/>
        <v>157300</v>
      </c>
      <c r="K9" s="35">
        <f t="shared" si="0"/>
        <v>9546000</v>
      </c>
      <c r="L9" s="35">
        <f t="shared" si="0"/>
        <v>200700</v>
      </c>
      <c r="M9" s="35">
        <f t="shared" si="0"/>
        <v>28000</v>
      </c>
      <c r="N9" s="35">
        <f t="shared" si="0"/>
        <v>727000</v>
      </c>
      <c r="O9" s="35">
        <f t="shared" si="0"/>
        <v>0</v>
      </c>
      <c r="P9" s="35">
        <f t="shared" si="0"/>
        <v>0</v>
      </c>
      <c r="Q9" s="36">
        <f t="shared" si="0"/>
        <v>0</v>
      </c>
      <c r="R9" s="30">
        <f t="shared" si="0"/>
        <v>11559000</v>
      </c>
      <c r="S9" s="266">
        <f t="shared" si="0"/>
        <v>11559000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8" t="s">
        <v>98</v>
      </c>
      <c r="B11" s="389"/>
      <c r="C11" s="389"/>
      <c r="D11" s="389"/>
      <c r="E11" s="389"/>
      <c r="F11" s="389"/>
      <c r="G11" s="389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402" t="s">
        <v>62</v>
      </c>
      <c r="B12" s="403"/>
      <c r="C12" s="403"/>
      <c r="D12" s="410" t="s">
        <v>103</v>
      </c>
      <c r="E12" s="410"/>
      <c r="F12" s="410"/>
      <c r="G12" s="411"/>
      <c r="H12" s="210">
        <f>SUM(I12:Q12)</f>
        <v>11337000</v>
      </c>
      <c r="I12" s="235">
        <f>I13+I27+I36</f>
        <v>900000</v>
      </c>
      <c r="J12" s="236">
        <f t="shared" ref="J12:S12" si="1">J13+J27+J36</f>
        <v>0</v>
      </c>
      <c r="K12" s="236">
        <f t="shared" si="1"/>
        <v>9546000</v>
      </c>
      <c r="L12" s="236">
        <f t="shared" si="1"/>
        <v>164000</v>
      </c>
      <c r="M12" s="236">
        <f t="shared" si="1"/>
        <v>0</v>
      </c>
      <c r="N12" s="236">
        <f t="shared" si="1"/>
        <v>727000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11337000</v>
      </c>
      <c r="S12" s="269">
        <f t="shared" si="1"/>
        <v>11337000</v>
      </c>
      <c r="T12" s="80"/>
    </row>
    <row r="13" spans="1:20" s="24" customFormat="1" ht="28.5" customHeight="1" x14ac:dyDescent="0.25">
      <c r="A13" s="406" t="s">
        <v>63</v>
      </c>
      <c r="B13" s="407"/>
      <c r="C13" s="407"/>
      <c r="D13" s="408" t="s">
        <v>104</v>
      </c>
      <c r="E13" s="408"/>
      <c r="F13" s="408"/>
      <c r="G13" s="409"/>
      <c r="H13" s="211">
        <f t="shared" ref="H13:H25" si="2">SUM(I13:Q13)</f>
        <v>11337000</v>
      </c>
      <c r="I13" s="237">
        <f>I14</f>
        <v>900000</v>
      </c>
      <c r="J13" s="238">
        <f t="shared" ref="J13:S13" si="3">J14</f>
        <v>0</v>
      </c>
      <c r="K13" s="238">
        <f t="shared" si="3"/>
        <v>9546000</v>
      </c>
      <c r="L13" s="238">
        <f t="shared" si="3"/>
        <v>164000</v>
      </c>
      <c r="M13" s="238">
        <f t="shared" si="3"/>
        <v>0</v>
      </c>
      <c r="N13" s="238">
        <f t="shared" si="3"/>
        <v>727000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11337000</v>
      </c>
      <c r="S13" s="270">
        <f t="shared" si="3"/>
        <v>11337000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8" t="s">
        <v>16</v>
      </c>
      <c r="E14" s="398"/>
      <c r="F14" s="398"/>
      <c r="G14" s="399"/>
      <c r="H14" s="218">
        <f t="shared" si="2"/>
        <v>11337000</v>
      </c>
      <c r="I14" s="239">
        <f>I15+I19+I24</f>
        <v>900000</v>
      </c>
      <c r="J14" s="240">
        <f t="shared" ref="J14:S14" si="4">J15+J19+J24</f>
        <v>0</v>
      </c>
      <c r="K14" s="240">
        <f t="shared" si="4"/>
        <v>9546000</v>
      </c>
      <c r="L14" s="240">
        <f t="shared" si="4"/>
        <v>164000</v>
      </c>
      <c r="M14" s="240">
        <f t="shared" si="4"/>
        <v>0</v>
      </c>
      <c r="N14" s="240">
        <f t="shared" si="4"/>
        <v>727000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11337000</v>
      </c>
      <c r="S14" s="272">
        <f t="shared" si="4"/>
        <v>11337000</v>
      </c>
      <c r="T14" s="103"/>
    </row>
    <row r="15" spans="1:20" s="7" customFormat="1" ht="15.75" customHeight="1" x14ac:dyDescent="0.25">
      <c r="A15" s="400">
        <v>31</v>
      </c>
      <c r="B15" s="401"/>
      <c r="C15" s="217"/>
      <c r="D15" s="398" t="s">
        <v>0</v>
      </c>
      <c r="E15" s="398"/>
      <c r="F15" s="398"/>
      <c r="G15" s="399"/>
      <c r="H15" s="218">
        <f>SUM(I15:Q15)</f>
        <v>9374000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9200000</v>
      </c>
      <c r="L15" s="240">
        <f t="shared" si="5"/>
        <v>74000</v>
      </c>
      <c r="M15" s="240">
        <f t="shared" si="5"/>
        <v>0</v>
      </c>
      <c r="N15" s="240">
        <f t="shared" si="5"/>
        <v>100000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9374000</v>
      </c>
      <c r="S15" s="272">
        <f t="shared" si="5"/>
        <v>9374000</v>
      </c>
      <c r="T15" s="6"/>
    </row>
    <row r="16" spans="1:20" ht="15.75" customHeight="1" x14ac:dyDescent="0.25">
      <c r="A16" s="396">
        <v>311</v>
      </c>
      <c r="B16" s="397"/>
      <c r="C16" s="397"/>
      <c r="D16" s="394" t="s">
        <v>1</v>
      </c>
      <c r="E16" s="394"/>
      <c r="F16" s="394"/>
      <c r="G16" s="394"/>
      <c r="H16" s="222">
        <f t="shared" ref="H16:H18" si="6">SUM(I16:Q16)</f>
        <v>7946400</v>
      </c>
      <c r="I16" s="241"/>
      <c r="J16" s="242"/>
      <c r="K16" s="242">
        <v>7800000</v>
      </c>
      <c r="L16" s="242">
        <f>7400+54700</f>
        <v>62100</v>
      </c>
      <c r="M16" s="242"/>
      <c r="N16" s="242">
        <v>84300</v>
      </c>
      <c r="O16" s="242"/>
      <c r="P16" s="242"/>
      <c r="Q16" s="260"/>
      <c r="R16" s="226">
        <f>7800000+62100+84300</f>
        <v>7946400</v>
      </c>
      <c r="S16" s="273">
        <f>R16</f>
        <v>7946400</v>
      </c>
      <c r="T16" s="126"/>
    </row>
    <row r="17" spans="1:20" ht="15.75" customHeight="1" x14ac:dyDescent="0.25">
      <c r="A17" s="396">
        <v>312</v>
      </c>
      <c r="B17" s="397"/>
      <c r="C17" s="397"/>
      <c r="D17" s="394" t="s">
        <v>2</v>
      </c>
      <c r="E17" s="394"/>
      <c r="F17" s="394"/>
      <c r="G17" s="394"/>
      <c r="H17" s="222">
        <f t="shared" si="6"/>
        <v>100000</v>
      </c>
      <c r="I17" s="241"/>
      <c r="J17" s="242"/>
      <c r="K17" s="242">
        <v>100000</v>
      </c>
      <c r="L17" s="242"/>
      <c r="M17" s="242"/>
      <c r="N17" s="242"/>
      <c r="O17" s="242"/>
      <c r="P17" s="242"/>
      <c r="Q17" s="260"/>
      <c r="R17" s="226">
        <v>100000</v>
      </c>
      <c r="S17" s="273">
        <f t="shared" ref="S17:S18" si="7">R17</f>
        <v>100000</v>
      </c>
      <c r="T17" s="126"/>
    </row>
    <row r="18" spans="1:20" ht="15.75" customHeight="1" x14ac:dyDescent="0.25">
      <c r="A18" s="396">
        <v>313</v>
      </c>
      <c r="B18" s="397"/>
      <c r="C18" s="397"/>
      <c r="D18" s="394" t="s">
        <v>3</v>
      </c>
      <c r="E18" s="394"/>
      <c r="F18" s="394"/>
      <c r="G18" s="394"/>
      <c r="H18" s="222">
        <f t="shared" si="6"/>
        <v>1327600</v>
      </c>
      <c r="I18" s="241"/>
      <c r="J18" s="242"/>
      <c r="K18" s="242">
        <v>1300000</v>
      </c>
      <c r="L18" s="242">
        <f>1600+10300</f>
        <v>11900</v>
      </c>
      <c r="M18" s="242"/>
      <c r="N18" s="242">
        <v>15700</v>
      </c>
      <c r="O18" s="242"/>
      <c r="P18" s="242"/>
      <c r="Q18" s="260"/>
      <c r="R18" s="226">
        <f>1300000+11900+15700</f>
        <v>1327600</v>
      </c>
      <c r="S18" s="273">
        <f t="shared" si="7"/>
        <v>1327600</v>
      </c>
      <c r="T18" s="126"/>
    </row>
    <row r="19" spans="1:20" s="7" customFormat="1" ht="15.75" customHeight="1" x14ac:dyDescent="0.25">
      <c r="A19" s="400">
        <v>32</v>
      </c>
      <c r="B19" s="401"/>
      <c r="C19" s="217"/>
      <c r="D19" s="398" t="s">
        <v>4</v>
      </c>
      <c r="E19" s="398"/>
      <c r="F19" s="398"/>
      <c r="G19" s="399"/>
      <c r="H19" s="218">
        <f t="shared" si="2"/>
        <v>1953000</v>
      </c>
      <c r="I19" s="239">
        <f>SUM(I20:I23)</f>
        <v>890000</v>
      </c>
      <c r="J19" s="240">
        <f t="shared" ref="J19:S19" si="8">SUM(J20:J23)</f>
        <v>0</v>
      </c>
      <c r="K19" s="240">
        <f t="shared" si="8"/>
        <v>346000</v>
      </c>
      <c r="L19" s="240">
        <f t="shared" si="8"/>
        <v>90000</v>
      </c>
      <c r="M19" s="240">
        <f t="shared" si="8"/>
        <v>0</v>
      </c>
      <c r="N19" s="240">
        <f t="shared" si="8"/>
        <v>627000</v>
      </c>
      <c r="O19" s="240">
        <f t="shared" si="8"/>
        <v>0</v>
      </c>
      <c r="P19" s="240">
        <f t="shared" si="8"/>
        <v>0</v>
      </c>
      <c r="Q19" s="259">
        <f t="shared" si="8"/>
        <v>0</v>
      </c>
      <c r="R19" s="218">
        <f t="shared" si="8"/>
        <v>1953000</v>
      </c>
      <c r="S19" s="272">
        <f t="shared" si="8"/>
        <v>1953000</v>
      </c>
      <c r="T19" s="6"/>
    </row>
    <row r="20" spans="1:20" ht="15.75" customHeight="1" x14ac:dyDescent="0.25">
      <c r="A20" s="396">
        <v>321</v>
      </c>
      <c r="B20" s="397"/>
      <c r="C20" s="397"/>
      <c r="D20" s="394" t="s">
        <v>5</v>
      </c>
      <c r="E20" s="394"/>
      <c r="F20" s="394"/>
      <c r="G20" s="394"/>
      <c r="H20" s="222">
        <f t="shared" si="2"/>
        <v>331000</v>
      </c>
      <c r="I20" s="241">
        <v>30000</v>
      </c>
      <c r="J20" s="242"/>
      <c r="K20" s="242">
        <v>300000</v>
      </c>
      <c r="L20" s="242"/>
      <c r="M20" s="242"/>
      <c r="N20" s="242">
        <v>1000</v>
      </c>
      <c r="O20" s="242"/>
      <c r="P20" s="242"/>
      <c r="Q20" s="260"/>
      <c r="R20" s="226">
        <f>30000+300000+1000</f>
        <v>331000</v>
      </c>
      <c r="S20" s="273">
        <v>331000</v>
      </c>
    </row>
    <row r="21" spans="1:20" ht="15.75" customHeight="1" x14ac:dyDescent="0.25">
      <c r="A21" s="396">
        <v>322</v>
      </c>
      <c r="B21" s="397"/>
      <c r="C21" s="397"/>
      <c r="D21" s="394" t="s">
        <v>6</v>
      </c>
      <c r="E21" s="394"/>
      <c r="F21" s="394"/>
      <c r="G21" s="394"/>
      <c r="H21" s="222">
        <f t="shared" si="2"/>
        <v>1314000</v>
      </c>
      <c r="I21" s="241">
        <v>649000</v>
      </c>
      <c r="J21" s="242"/>
      <c r="K21" s="242">
        <f>8000+18000</f>
        <v>26000</v>
      </c>
      <c r="L21" s="242">
        <f>10000+10000+60000</f>
        <v>80000</v>
      </c>
      <c r="M21" s="242"/>
      <c r="N21" s="242">
        <f>492000+50000+17000</f>
        <v>559000</v>
      </c>
      <c r="O21" s="242"/>
      <c r="P21" s="242"/>
      <c r="Q21" s="260"/>
      <c r="R21" s="226">
        <f>641000+26000+80000+559000</f>
        <v>1306000</v>
      </c>
      <c r="S21" s="273">
        <v>1306000</v>
      </c>
    </row>
    <row r="22" spans="1:20" ht="15.75" customHeight="1" x14ac:dyDescent="0.25">
      <c r="A22" s="396">
        <v>323</v>
      </c>
      <c r="B22" s="397"/>
      <c r="C22" s="397"/>
      <c r="D22" s="394" t="s">
        <v>7</v>
      </c>
      <c r="E22" s="394"/>
      <c r="F22" s="394"/>
      <c r="G22" s="394"/>
      <c r="H22" s="222">
        <f t="shared" si="2"/>
        <v>249000</v>
      </c>
      <c r="I22" s="241">
        <v>174000</v>
      </c>
      <c r="J22" s="242"/>
      <c r="K22" s="242">
        <v>20000</v>
      </c>
      <c r="L22" s="242">
        <f>10000</f>
        <v>10000</v>
      </c>
      <c r="M22" s="242"/>
      <c r="N22" s="242">
        <v>45000</v>
      </c>
      <c r="O22" s="242"/>
      <c r="P22" s="242"/>
      <c r="Q22" s="260"/>
      <c r="R22" s="226">
        <f>182000+20000+10000+45000</f>
        <v>257000</v>
      </c>
      <c r="S22" s="273">
        <v>257000</v>
      </c>
    </row>
    <row r="23" spans="1:20" ht="15.75" customHeight="1" x14ac:dyDescent="0.25">
      <c r="A23" s="396">
        <v>329</v>
      </c>
      <c r="B23" s="397"/>
      <c r="C23" s="397"/>
      <c r="D23" s="394" t="s">
        <v>8</v>
      </c>
      <c r="E23" s="394"/>
      <c r="F23" s="394"/>
      <c r="G23" s="394"/>
      <c r="H23" s="222">
        <f t="shared" si="2"/>
        <v>59000</v>
      </c>
      <c r="I23" s="241">
        <v>37000</v>
      </c>
      <c r="J23" s="242"/>
      <c r="K23" s="242"/>
      <c r="L23" s="242"/>
      <c r="M23" s="242"/>
      <c r="N23" s="242">
        <v>22000</v>
      </c>
      <c r="O23" s="242"/>
      <c r="P23" s="242"/>
      <c r="Q23" s="260"/>
      <c r="R23" s="226">
        <f>37000+22000</f>
        <v>59000</v>
      </c>
      <c r="S23" s="273">
        <v>59000</v>
      </c>
    </row>
    <row r="24" spans="1:20" s="7" customFormat="1" ht="15.75" customHeight="1" x14ac:dyDescent="0.25">
      <c r="A24" s="400">
        <v>34</v>
      </c>
      <c r="B24" s="401"/>
      <c r="C24" s="217"/>
      <c r="D24" s="398" t="s">
        <v>9</v>
      </c>
      <c r="E24" s="398"/>
      <c r="F24" s="398"/>
      <c r="G24" s="399"/>
      <c r="H24" s="218">
        <f t="shared" si="2"/>
        <v>10000</v>
      </c>
      <c r="I24" s="239">
        <f>I25</f>
        <v>10000</v>
      </c>
      <c r="J24" s="240">
        <f t="shared" ref="J24:S24" si="9">J25</f>
        <v>0</v>
      </c>
      <c r="K24" s="240">
        <f t="shared" si="9"/>
        <v>0</v>
      </c>
      <c r="L24" s="240">
        <f t="shared" si="9"/>
        <v>0</v>
      </c>
      <c r="M24" s="240">
        <f t="shared" si="9"/>
        <v>0</v>
      </c>
      <c r="N24" s="240">
        <f t="shared" si="9"/>
        <v>0</v>
      </c>
      <c r="O24" s="240">
        <f t="shared" si="9"/>
        <v>0</v>
      </c>
      <c r="P24" s="240">
        <f t="shared" si="9"/>
        <v>0</v>
      </c>
      <c r="Q24" s="259">
        <f t="shared" si="9"/>
        <v>0</v>
      </c>
      <c r="R24" s="218">
        <f t="shared" si="9"/>
        <v>10000</v>
      </c>
      <c r="S24" s="272">
        <f t="shared" si="9"/>
        <v>10000</v>
      </c>
      <c r="T24" s="103"/>
    </row>
    <row r="25" spans="1:20" ht="15.75" customHeight="1" x14ac:dyDescent="0.25">
      <c r="A25" s="396">
        <v>343</v>
      </c>
      <c r="B25" s="397"/>
      <c r="C25" s="397"/>
      <c r="D25" s="394" t="s">
        <v>10</v>
      </c>
      <c r="E25" s="394"/>
      <c r="F25" s="394"/>
      <c r="G25" s="394"/>
      <c r="H25" s="222">
        <f t="shared" si="2"/>
        <v>10000</v>
      </c>
      <c r="I25" s="241">
        <v>10000</v>
      </c>
      <c r="J25" s="242"/>
      <c r="K25" s="242"/>
      <c r="L25" s="242"/>
      <c r="M25" s="242"/>
      <c r="N25" s="242"/>
      <c r="O25" s="242"/>
      <c r="P25" s="242"/>
      <c r="Q25" s="260"/>
      <c r="R25" s="226">
        <v>10000</v>
      </c>
      <c r="S25" s="273">
        <f>R25</f>
        <v>10000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06" t="s">
        <v>93</v>
      </c>
      <c r="B27" s="407"/>
      <c r="C27" s="407"/>
      <c r="D27" s="408" t="s">
        <v>94</v>
      </c>
      <c r="E27" s="408"/>
      <c r="F27" s="408"/>
      <c r="G27" s="409"/>
      <c r="H27" s="211">
        <f t="shared" ref="H27:H34" si="10">SUM(I27:Q27)</f>
        <v>0</v>
      </c>
      <c r="I27" s="237">
        <f>I28+I31</f>
        <v>0</v>
      </c>
      <c r="J27" s="238">
        <f t="shared" ref="J27:S27" si="11">J28+J31</f>
        <v>0</v>
      </c>
      <c r="K27" s="238">
        <f t="shared" si="11"/>
        <v>0</v>
      </c>
      <c r="L27" s="238">
        <f t="shared" si="11"/>
        <v>0</v>
      </c>
      <c r="M27" s="238">
        <f t="shared" si="11"/>
        <v>0</v>
      </c>
      <c r="N27" s="238">
        <f t="shared" si="11"/>
        <v>0</v>
      </c>
      <c r="O27" s="238">
        <f t="shared" si="11"/>
        <v>0</v>
      </c>
      <c r="P27" s="238">
        <f t="shared" si="11"/>
        <v>0</v>
      </c>
      <c r="Q27" s="258">
        <f t="shared" si="11"/>
        <v>0</v>
      </c>
      <c r="R27" s="211">
        <f t="shared" si="11"/>
        <v>0</v>
      </c>
      <c r="S27" s="270">
        <f t="shared" si="11"/>
        <v>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8" t="s">
        <v>16</v>
      </c>
      <c r="E28" s="398"/>
      <c r="F28" s="398"/>
      <c r="G28" s="399"/>
      <c r="H28" s="218">
        <f t="shared" si="10"/>
        <v>0</v>
      </c>
      <c r="I28" s="239">
        <f>I29</f>
        <v>0</v>
      </c>
      <c r="J28" s="240">
        <f t="shared" ref="J28:S29" si="12">J29</f>
        <v>0</v>
      </c>
      <c r="K28" s="240">
        <f t="shared" si="12"/>
        <v>0</v>
      </c>
      <c r="L28" s="240">
        <f t="shared" si="12"/>
        <v>0</v>
      </c>
      <c r="M28" s="240">
        <f t="shared" si="12"/>
        <v>0</v>
      </c>
      <c r="N28" s="240">
        <f t="shared" si="12"/>
        <v>0</v>
      </c>
      <c r="O28" s="240">
        <f t="shared" si="12"/>
        <v>0</v>
      </c>
      <c r="P28" s="240">
        <f t="shared" si="12"/>
        <v>0</v>
      </c>
      <c r="Q28" s="259">
        <f t="shared" si="12"/>
        <v>0</v>
      </c>
      <c r="R28" s="218">
        <f t="shared" si="12"/>
        <v>0</v>
      </c>
      <c r="S28" s="272">
        <f t="shared" si="12"/>
        <v>0</v>
      </c>
      <c r="T28" s="6"/>
    </row>
    <row r="29" spans="1:20" s="7" customFormat="1" ht="15.75" customHeight="1" x14ac:dyDescent="0.25">
      <c r="A29" s="400">
        <v>32</v>
      </c>
      <c r="B29" s="401"/>
      <c r="C29" s="217"/>
      <c r="D29" s="398" t="s">
        <v>4</v>
      </c>
      <c r="E29" s="398"/>
      <c r="F29" s="398"/>
      <c r="G29" s="399"/>
      <c r="H29" s="218">
        <f t="shared" si="10"/>
        <v>0</v>
      </c>
      <c r="I29" s="239">
        <f>I30</f>
        <v>0</v>
      </c>
      <c r="J29" s="240">
        <f t="shared" si="12"/>
        <v>0</v>
      </c>
      <c r="K29" s="240">
        <f t="shared" si="12"/>
        <v>0</v>
      </c>
      <c r="L29" s="240">
        <f t="shared" si="12"/>
        <v>0</v>
      </c>
      <c r="M29" s="240">
        <f t="shared" si="12"/>
        <v>0</v>
      </c>
      <c r="N29" s="240">
        <f t="shared" si="12"/>
        <v>0</v>
      </c>
      <c r="O29" s="240">
        <f t="shared" si="12"/>
        <v>0</v>
      </c>
      <c r="P29" s="240">
        <f t="shared" si="12"/>
        <v>0</v>
      </c>
      <c r="Q29" s="259">
        <f t="shared" si="12"/>
        <v>0</v>
      </c>
      <c r="R29" s="218">
        <f t="shared" si="12"/>
        <v>0</v>
      </c>
      <c r="S29" s="272">
        <f t="shared" si="12"/>
        <v>0</v>
      </c>
      <c r="T29" s="6"/>
    </row>
    <row r="30" spans="1:20" ht="15.75" customHeight="1" x14ac:dyDescent="0.25">
      <c r="A30" s="396">
        <v>323</v>
      </c>
      <c r="B30" s="397"/>
      <c r="C30" s="397"/>
      <c r="D30" s="394" t="s">
        <v>7</v>
      </c>
      <c r="E30" s="394"/>
      <c r="F30" s="394"/>
      <c r="G30" s="394"/>
      <c r="H30" s="222">
        <f t="shared" si="10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8" t="s">
        <v>17</v>
      </c>
      <c r="E31" s="398"/>
      <c r="F31" s="398"/>
      <c r="G31" s="399"/>
      <c r="H31" s="218">
        <f t="shared" si="10"/>
        <v>0</v>
      </c>
      <c r="I31" s="239">
        <f>I32</f>
        <v>0</v>
      </c>
      <c r="J31" s="240">
        <f t="shared" ref="J31:S31" si="13">J32</f>
        <v>0</v>
      </c>
      <c r="K31" s="240">
        <f t="shared" si="13"/>
        <v>0</v>
      </c>
      <c r="L31" s="240">
        <f t="shared" si="13"/>
        <v>0</v>
      </c>
      <c r="M31" s="240">
        <f t="shared" si="13"/>
        <v>0</v>
      </c>
      <c r="N31" s="240">
        <f t="shared" si="13"/>
        <v>0</v>
      </c>
      <c r="O31" s="240">
        <f t="shared" si="13"/>
        <v>0</v>
      </c>
      <c r="P31" s="240">
        <f t="shared" si="13"/>
        <v>0</v>
      </c>
      <c r="Q31" s="259">
        <f t="shared" si="13"/>
        <v>0</v>
      </c>
      <c r="R31" s="218">
        <f t="shared" si="13"/>
        <v>0</v>
      </c>
      <c r="S31" s="272">
        <f t="shared" si="13"/>
        <v>0</v>
      </c>
      <c r="T31" s="6"/>
    </row>
    <row r="32" spans="1:20" s="7" customFormat="1" ht="24.75" customHeight="1" x14ac:dyDescent="0.25">
      <c r="A32" s="400">
        <v>42</v>
      </c>
      <c r="B32" s="401"/>
      <c r="C32" s="215"/>
      <c r="D32" s="398" t="s">
        <v>49</v>
      </c>
      <c r="E32" s="398"/>
      <c r="F32" s="398"/>
      <c r="G32" s="399"/>
      <c r="H32" s="218">
        <f t="shared" si="10"/>
        <v>0</v>
      </c>
      <c r="I32" s="239">
        <f>SUM(I33:I34)</f>
        <v>0</v>
      </c>
      <c r="J32" s="240">
        <f t="shared" ref="J32:S32" si="14">SUM(J33:J34)</f>
        <v>0</v>
      </c>
      <c r="K32" s="240">
        <f t="shared" si="14"/>
        <v>0</v>
      </c>
      <c r="L32" s="240">
        <f t="shared" si="14"/>
        <v>0</v>
      </c>
      <c r="M32" s="240">
        <f t="shared" si="14"/>
        <v>0</v>
      </c>
      <c r="N32" s="240">
        <f t="shared" si="14"/>
        <v>0</v>
      </c>
      <c r="O32" s="240">
        <f t="shared" si="14"/>
        <v>0</v>
      </c>
      <c r="P32" s="240">
        <f t="shared" si="14"/>
        <v>0</v>
      </c>
      <c r="Q32" s="259">
        <f t="shared" si="14"/>
        <v>0</v>
      </c>
      <c r="R32" s="218">
        <f t="shared" si="14"/>
        <v>0</v>
      </c>
      <c r="S32" s="272">
        <f t="shared" si="14"/>
        <v>0</v>
      </c>
      <c r="T32" s="6"/>
    </row>
    <row r="33" spans="1:20" ht="15.75" customHeight="1" x14ac:dyDescent="0.25">
      <c r="A33" s="396">
        <v>421</v>
      </c>
      <c r="B33" s="397"/>
      <c r="C33" s="397"/>
      <c r="D33" s="394" t="s">
        <v>95</v>
      </c>
      <c r="E33" s="394"/>
      <c r="F33" s="394"/>
      <c r="G33" s="394"/>
      <c r="H33" s="222">
        <f t="shared" si="10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4.25" x14ac:dyDescent="0.25">
      <c r="A34" s="396">
        <v>422</v>
      </c>
      <c r="B34" s="397"/>
      <c r="C34" s="397"/>
      <c r="D34" s="394" t="s">
        <v>11</v>
      </c>
      <c r="E34" s="394"/>
      <c r="F34" s="394"/>
      <c r="G34" s="395"/>
      <c r="H34" s="222">
        <f t="shared" si="10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06" t="s">
        <v>96</v>
      </c>
      <c r="B36" s="407"/>
      <c r="C36" s="407"/>
      <c r="D36" s="408" t="s">
        <v>97</v>
      </c>
      <c r="E36" s="408"/>
      <c r="F36" s="408"/>
      <c r="G36" s="409"/>
      <c r="H36" s="211">
        <f t="shared" ref="H36:H39" si="15">SUM(I36:Q36)</f>
        <v>0</v>
      </c>
      <c r="I36" s="237">
        <f>I37</f>
        <v>0</v>
      </c>
      <c r="J36" s="238">
        <f t="shared" ref="J36:S38" si="16">J37</f>
        <v>0</v>
      </c>
      <c r="K36" s="238">
        <f t="shared" si="16"/>
        <v>0</v>
      </c>
      <c r="L36" s="238">
        <f t="shared" si="16"/>
        <v>0</v>
      </c>
      <c r="M36" s="238">
        <f t="shared" si="16"/>
        <v>0</v>
      </c>
      <c r="N36" s="238">
        <f t="shared" si="16"/>
        <v>0</v>
      </c>
      <c r="O36" s="238">
        <f t="shared" si="16"/>
        <v>0</v>
      </c>
      <c r="P36" s="238">
        <f t="shared" si="16"/>
        <v>0</v>
      </c>
      <c r="Q36" s="258">
        <f t="shared" si="16"/>
        <v>0</v>
      </c>
      <c r="R36" s="211">
        <f t="shared" si="16"/>
        <v>0</v>
      </c>
      <c r="S36" s="270">
        <f t="shared" si="16"/>
        <v>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8" t="s">
        <v>16</v>
      </c>
      <c r="E37" s="398"/>
      <c r="F37" s="398"/>
      <c r="G37" s="399"/>
      <c r="H37" s="218">
        <f t="shared" si="15"/>
        <v>0</v>
      </c>
      <c r="I37" s="239">
        <f>I38</f>
        <v>0</v>
      </c>
      <c r="J37" s="240">
        <f t="shared" si="16"/>
        <v>0</v>
      </c>
      <c r="K37" s="240">
        <f t="shared" si="16"/>
        <v>0</v>
      </c>
      <c r="L37" s="240">
        <f t="shared" si="16"/>
        <v>0</v>
      </c>
      <c r="M37" s="240">
        <f t="shared" si="16"/>
        <v>0</v>
      </c>
      <c r="N37" s="240">
        <f t="shared" si="16"/>
        <v>0</v>
      </c>
      <c r="O37" s="240">
        <f t="shared" si="16"/>
        <v>0</v>
      </c>
      <c r="P37" s="240">
        <f t="shared" si="16"/>
        <v>0</v>
      </c>
      <c r="Q37" s="259">
        <f t="shared" si="16"/>
        <v>0</v>
      </c>
      <c r="R37" s="218">
        <f t="shared" si="16"/>
        <v>0</v>
      </c>
      <c r="S37" s="272">
        <f t="shared" si="16"/>
        <v>0</v>
      </c>
      <c r="T37" s="6"/>
    </row>
    <row r="38" spans="1:20" s="7" customFormat="1" ht="15.75" customHeight="1" x14ac:dyDescent="0.25">
      <c r="A38" s="400">
        <v>32</v>
      </c>
      <c r="B38" s="401"/>
      <c r="C38" s="217"/>
      <c r="D38" s="398" t="s">
        <v>4</v>
      </c>
      <c r="E38" s="398"/>
      <c r="F38" s="398"/>
      <c r="G38" s="399"/>
      <c r="H38" s="218">
        <f t="shared" si="15"/>
        <v>0</v>
      </c>
      <c r="I38" s="239">
        <f>I39</f>
        <v>0</v>
      </c>
      <c r="J38" s="240">
        <f t="shared" si="16"/>
        <v>0</v>
      </c>
      <c r="K38" s="240">
        <f t="shared" si="16"/>
        <v>0</v>
      </c>
      <c r="L38" s="240">
        <f t="shared" si="16"/>
        <v>0</v>
      </c>
      <c r="M38" s="240">
        <f t="shared" si="16"/>
        <v>0</v>
      </c>
      <c r="N38" s="240">
        <f t="shared" si="16"/>
        <v>0</v>
      </c>
      <c r="O38" s="240">
        <f t="shared" si="16"/>
        <v>0</v>
      </c>
      <c r="P38" s="240">
        <f t="shared" si="16"/>
        <v>0</v>
      </c>
      <c r="Q38" s="259">
        <f t="shared" si="16"/>
        <v>0</v>
      </c>
      <c r="R38" s="218">
        <f t="shared" si="16"/>
        <v>0</v>
      </c>
      <c r="S38" s="272">
        <f t="shared" si="16"/>
        <v>0</v>
      </c>
      <c r="T38" s="6"/>
    </row>
    <row r="39" spans="1:20" ht="15.75" customHeight="1" x14ac:dyDescent="0.25">
      <c r="A39" s="435">
        <v>323</v>
      </c>
      <c r="B39" s="436"/>
      <c r="C39" s="436"/>
      <c r="D39" s="437" t="s">
        <v>7</v>
      </c>
      <c r="E39" s="437"/>
      <c r="F39" s="437"/>
      <c r="G39" s="437"/>
      <c r="H39" s="233">
        <f t="shared" si="15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4.25" x14ac:dyDescent="0.25">
      <c r="A40" s="191"/>
      <c r="B40" s="76"/>
      <c r="C40" s="438" t="s">
        <v>106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9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18" t="s">
        <v>61</v>
      </c>
      <c r="B42" s="419"/>
      <c r="C42" s="419"/>
      <c r="D42" s="420" t="s">
        <v>111</v>
      </c>
      <c r="E42" s="420"/>
      <c r="F42" s="420"/>
      <c r="G42" s="421"/>
      <c r="H42" s="307">
        <f t="shared" ref="H42:H51" si="17">SUM(I42:Q42)</f>
        <v>124700</v>
      </c>
      <c r="I42" s="308">
        <f t="shared" ref="I42:S42" si="18">I43+I57+I69+I77+I85</f>
        <v>0</v>
      </c>
      <c r="J42" s="309">
        <f t="shared" si="18"/>
        <v>60000</v>
      </c>
      <c r="K42" s="309">
        <f t="shared" si="18"/>
        <v>0</v>
      </c>
      <c r="L42" s="309">
        <f t="shared" si="18"/>
        <v>36700</v>
      </c>
      <c r="M42" s="309">
        <f t="shared" si="18"/>
        <v>28000</v>
      </c>
      <c r="N42" s="309">
        <f t="shared" si="18"/>
        <v>0</v>
      </c>
      <c r="O42" s="309">
        <f t="shared" si="18"/>
        <v>0</v>
      </c>
      <c r="P42" s="309">
        <f t="shared" si="18"/>
        <v>0</v>
      </c>
      <c r="Q42" s="310">
        <f t="shared" si="18"/>
        <v>0</v>
      </c>
      <c r="R42" s="307">
        <f t="shared" si="18"/>
        <v>124700</v>
      </c>
      <c r="S42" s="311">
        <f t="shared" si="18"/>
        <v>124700</v>
      </c>
      <c r="T42" s="80"/>
    </row>
    <row r="43" spans="1:20" s="67" customFormat="1" ht="28.5" customHeight="1" x14ac:dyDescent="0.25">
      <c r="A43" s="406" t="s">
        <v>83</v>
      </c>
      <c r="B43" s="407"/>
      <c r="C43" s="407"/>
      <c r="D43" s="414" t="s">
        <v>109</v>
      </c>
      <c r="E43" s="414"/>
      <c r="F43" s="414"/>
      <c r="G43" s="415"/>
      <c r="H43" s="211">
        <f t="shared" si="17"/>
        <v>84700</v>
      </c>
      <c r="I43" s="212">
        <f t="shared" ref="I43:S43" si="19">I44+I51</f>
        <v>0</v>
      </c>
      <c r="J43" s="213">
        <f t="shared" si="19"/>
        <v>50000</v>
      </c>
      <c r="K43" s="213">
        <f t="shared" si="19"/>
        <v>0</v>
      </c>
      <c r="L43" s="213">
        <f t="shared" si="19"/>
        <v>6700</v>
      </c>
      <c r="M43" s="213">
        <f t="shared" si="19"/>
        <v>28000</v>
      </c>
      <c r="N43" s="213">
        <f t="shared" si="19"/>
        <v>0</v>
      </c>
      <c r="O43" s="213">
        <f t="shared" si="19"/>
        <v>0</v>
      </c>
      <c r="P43" s="213">
        <f t="shared" si="19"/>
        <v>0</v>
      </c>
      <c r="Q43" s="214">
        <f t="shared" si="19"/>
        <v>0</v>
      </c>
      <c r="R43" s="211">
        <f t="shared" si="19"/>
        <v>84700</v>
      </c>
      <c r="S43" s="270">
        <f t="shared" si="19"/>
        <v>84700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8" t="s">
        <v>16</v>
      </c>
      <c r="E44" s="398"/>
      <c r="F44" s="398"/>
      <c r="G44" s="399"/>
      <c r="H44" s="218">
        <f t="shared" si="17"/>
        <v>21700</v>
      </c>
      <c r="I44" s="219">
        <f>I45</f>
        <v>0</v>
      </c>
      <c r="J44" s="220">
        <f t="shared" ref="J44:S44" si="20">J45</f>
        <v>0</v>
      </c>
      <c r="K44" s="220">
        <f t="shared" si="20"/>
        <v>0</v>
      </c>
      <c r="L44" s="220">
        <f t="shared" si="20"/>
        <v>6700</v>
      </c>
      <c r="M44" s="220">
        <f t="shared" si="20"/>
        <v>15000</v>
      </c>
      <c r="N44" s="220">
        <f t="shared" si="20"/>
        <v>0</v>
      </c>
      <c r="O44" s="220">
        <f t="shared" si="20"/>
        <v>0</v>
      </c>
      <c r="P44" s="220">
        <f t="shared" si="20"/>
        <v>0</v>
      </c>
      <c r="Q44" s="221">
        <f t="shared" si="20"/>
        <v>0</v>
      </c>
      <c r="R44" s="218">
        <f t="shared" si="20"/>
        <v>21700</v>
      </c>
      <c r="S44" s="272">
        <f t="shared" si="20"/>
        <v>21700</v>
      </c>
      <c r="T44" s="6"/>
    </row>
    <row r="45" spans="1:20" s="68" customFormat="1" ht="15.75" customHeight="1" x14ac:dyDescent="0.25">
      <c r="A45" s="400">
        <v>32</v>
      </c>
      <c r="B45" s="401"/>
      <c r="C45" s="217"/>
      <c r="D45" s="398" t="s">
        <v>4</v>
      </c>
      <c r="E45" s="398"/>
      <c r="F45" s="398"/>
      <c r="G45" s="399"/>
      <c r="H45" s="218">
        <f t="shared" si="17"/>
        <v>21700</v>
      </c>
      <c r="I45" s="219">
        <f>SUM(I46:I50)</f>
        <v>0</v>
      </c>
      <c r="J45" s="220">
        <f t="shared" ref="J45:S45" si="21">SUM(J46:J50)</f>
        <v>0</v>
      </c>
      <c r="K45" s="220">
        <f t="shared" si="21"/>
        <v>0</v>
      </c>
      <c r="L45" s="220">
        <f t="shared" si="21"/>
        <v>6700</v>
      </c>
      <c r="M45" s="220">
        <f t="shared" si="21"/>
        <v>15000</v>
      </c>
      <c r="N45" s="220">
        <f t="shared" si="21"/>
        <v>0</v>
      </c>
      <c r="O45" s="220">
        <f t="shared" si="21"/>
        <v>0</v>
      </c>
      <c r="P45" s="220">
        <f t="shared" si="21"/>
        <v>0</v>
      </c>
      <c r="Q45" s="221">
        <f t="shared" si="21"/>
        <v>0</v>
      </c>
      <c r="R45" s="218">
        <f t="shared" si="21"/>
        <v>21700</v>
      </c>
      <c r="S45" s="272">
        <f t="shared" si="21"/>
        <v>21700</v>
      </c>
      <c r="T45" s="6"/>
    </row>
    <row r="46" spans="1:20" s="69" customFormat="1" ht="15.75" customHeight="1" x14ac:dyDescent="0.25">
      <c r="A46" s="396">
        <v>321</v>
      </c>
      <c r="B46" s="397"/>
      <c r="C46" s="397"/>
      <c r="D46" s="394" t="s">
        <v>5</v>
      </c>
      <c r="E46" s="394"/>
      <c r="F46" s="394"/>
      <c r="G46" s="394"/>
      <c r="H46" s="222">
        <f t="shared" si="17"/>
        <v>2000</v>
      </c>
      <c r="I46" s="223"/>
      <c r="J46" s="340"/>
      <c r="K46" s="242"/>
      <c r="L46" s="242"/>
      <c r="M46" s="242">
        <v>2000</v>
      </c>
      <c r="N46" s="242"/>
      <c r="O46" s="242"/>
      <c r="P46" s="242"/>
      <c r="Q46" s="260"/>
      <c r="R46" s="226">
        <v>2000</v>
      </c>
      <c r="S46" s="273">
        <f>R46</f>
        <v>2000</v>
      </c>
      <c r="T46" s="126"/>
    </row>
    <row r="47" spans="1:20" s="69" customFormat="1" ht="15.75" customHeight="1" x14ac:dyDescent="0.25">
      <c r="A47" s="396">
        <v>322</v>
      </c>
      <c r="B47" s="397"/>
      <c r="C47" s="397"/>
      <c r="D47" s="394" t="s">
        <v>6</v>
      </c>
      <c r="E47" s="394"/>
      <c r="F47" s="394"/>
      <c r="G47" s="394"/>
      <c r="H47" s="222">
        <f t="shared" si="17"/>
        <v>13000</v>
      </c>
      <c r="I47" s="223"/>
      <c r="J47" s="340"/>
      <c r="K47" s="242"/>
      <c r="L47" s="242"/>
      <c r="M47" s="242">
        <v>13000</v>
      </c>
      <c r="N47" s="242"/>
      <c r="O47" s="242"/>
      <c r="P47" s="242"/>
      <c r="Q47" s="260"/>
      <c r="R47" s="226">
        <v>13000</v>
      </c>
      <c r="S47" s="273">
        <f t="shared" ref="S47:S49" si="22">R47</f>
        <v>13000</v>
      </c>
      <c r="T47" s="126"/>
    </row>
    <row r="48" spans="1:20" s="69" customFormat="1" ht="15.75" customHeight="1" x14ac:dyDescent="0.25">
      <c r="A48" s="396">
        <v>323</v>
      </c>
      <c r="B48" s="397"/>
      <c r="C48" s="397"/>
      <c r="D48" s="394" t="s">
        <v>7</v>
      </c>
      <c r="E48" s="394"/>
      <c r="F48" s="394"/>
      <c r="G48" s="394"/>
      <c r="H48" s="222">
        <f t="shared" si="17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>
        <v>0</v>
      </c>
      <c r="S48" s="273">
        <f t="shared" si="22"/>
        <v>0</v>
      </c>
      <c r="T48" s="126"/>
    </row>
    <row r="49" spans="1:20" s="69" customFormat="1" ht="15.75" customHeight="1" x14ac:dyDescent="0.25">
      <c r="A49" s="326"/>
      <c r="B49" s="327"/>
      <c r="C49" s="327">
        <v>324</v>
      </c>
      <c r="D49" s="334" t="s">
        <v>139</v>
      </c>
      <c r="E49" s="334"/>
      <c r="F49" s="334"/>
      <c r="G49" s="334"/>
      <c r="H49" s="222">
        <f t="shared" si="17"/>
        <v>6700</v>
      </c>
      <c r="I49" s="223"/>
      <c r="J49" s="340"/>
      <c r="K49" s="242"/>
      <c r="L49" s="242">
        <v>6700</v>
      </c>
      <c r="M49" s="242"/>
      <c r="N49" s="242"/>
      <c r="O49" s="242"/>
      <c r="P49" s="242"/>
      <c r="Q49" s="260"/>
      <c r="R49" s="226">
        <v>6700</v>
      </c>
      <c r="S49" s="273">
        <f t="shared" si="22"/>
        <v>6700</v>
      </c>
      <c r="T49" s="126"/>
    </row>
    <row r="50" spans="1:20" s="69" customFormat="1" ht="15.75" customHeight="1" x14ac:dyDescent="0.25">
      <c r="A50" s="396">
        <v>329</v>
      </c>
      <c r="B50" s="397"/>
      <c r="C50" s="397"/>
      <c r="D50" s="394" t="s">
        <v>8</v>
      </c>
      <c r="E50" s="394"/>
      <c r="F50" s="394"/>
      <c r="G50" s="394"/>
      <c r="H50" s="222">
        <f t="shared" si="17"/>
        <v>0</v>
      </c>
      <c r="I50" s="223"/>
      <c r="J50" s="340"/>
      <c r="K50" s="242"/>
      <c r="L50" s="242"/>
      <c r="M50" s="242"/>
      <c r="N50" s="242"/>
      <c r="O50" s="242"/>
      <c r="P50" s="242"/>
      <c r="Q50" s="260"/>
      <c r="R50" s="226"/>
      <c r="S50" s="273"/>
      <c r="T50" s="126"/>
    </row>
    <row r="51" spans="1:20" s="67" customFormat="1" ht="15.75" customHeight="1" x14ac:dyDescent="0.25">
      <c r="A51" s="271">
        <v>4</v>
      </c>
      <c r="B51" s="216"/>
      <c r="C51" s="217"/>
      <c r="D51" s="422" t="s">
        <v>17</v>
      </c>
      <c r="E51" s="422"/>
      <c r="F51" s="422"/>
      <c r="G51" s="423"/>
      <c r="H51" s="218">
        <f t="shared" si="17"/>
        <v>63000</v>
      </c>
      <c r="I51" s="219">
        <f>I52</f>
        <v>0</v>
      </c>
      <c r="J51" s="220">
        <f t="shared" ref="J51:S51" si="23">J52</f>
        <v>50000</v>
      </c>
      <c r="K51" s="220">
        <f t="shared" si="23"/>
        <v>0</v>
      </c>
      <c r="L51" s="220">
        <f t="shared" si="23"/>
        <v>0</v>
      </c>
      <c r="M51" s="220">
        <f t="shared" si="23"/>
        <v>13000</v>
      </c>
      <c r="N51" s="220">
        <f t="shared" si="23"/>
        <v>0</v>
      </c>
      <c r="O51" s="220">
        <f t="shared" si="23"/>
        <v>0</v>
      </c>
      <c r="P51" s="220">
        <f t="shared" si="23"/>
        <v>0</v>
      </c>
      <c r="Q51" s="341">
        <f t="shared" si="23"/>
        <v>0</v>
      </c>
      <c r="R51" s="218">
        <f t="shared" si="23"/>
        <v>63000</v>
      </c>
      <c r="S51" s="272">
        <f t="shared" si="23"/>
        <v>63000</v>
      </c>
      <c r="T51" s="6"/>
    </row>
    <row r="52" spans="1:20" s="68" customFormat="1" ht="27" customHeight="1" x14ac:dyDescent="0.25">
      <c r="A52" s="400">
        <v>42</v>
      </c>
      <c r="B52" s="401"/>
      <c r="C52" s="217"/>
      <c r="D52" s="398" t="s">
        <v>49</v>
      </c>
      <c r="E52" s="398"/>
      <c r="F52" s="398"/>
      <c r="G52" s="399"/>
      <c r="H52" s="218">
        <f>SUM(H53:H55)</f>
        <v>63000</v>
      </c>
      <c r="I52" s="338">
        <f t="shared" ref="I52:S52" si="24">SUM(I53:I55)</f>
        <v>0</v>
      </c>
      <c r="J52" s="339">
        <f t="shared" si="24"/>
        <v>50000</v>
      </c>
      <c r="K52" s="339">
        <f t="shared" si="24"/>
        <v>0</v>
      </c>
      <c r="L52" s="339">
        <f t="shared" si="24"/>
        <v>0</v>
      </c>
      <c r="M52" s="339">
        <f t="shared" si="24"/>
        <v>13000</v>
      </c>
      <c r="N52" s="339">
        <f t="shared" si="24"/>
        <v>0</v>
      </c>
      <c r="O52" s="339">
        <f t="shared" si="24"/>
        <v>0</v>
      </c>
      <c r="P52" s="339">
        <f t="shared" si="24"/>
        <v>0</v>
      </c>
      <c r="Q52" s="342">
        <f t="shared" si="24"/>
        <v>0</v>
      </c>
      <c r="R52" s="218">
        <f t="shared" si="24"/>
        <v>63000</v>
      </c>
      <c r="S52" s="218">
        <f t="shared" si="24"/>
        <v>63000</v>
      </c>
      <c r="T52" s="6"/>
    </row>
    <row r="53" spans="1:20" s="68" customFormat="1" ht="15" x14ac:dyDescent="0.25">
      <c r="A53" s="271"/>
      <c r="B53" s="215"/>
      <c r="C53" s="246">
        <v>422</v>
      </c>
      <c r="D53" s="394" t="s">
        <v>11</v>
      </c>
      <c r="E53" s="394"/>
      <c r="F53" s="394"/>
      <c r="G53" s="394"/>
      <c r="H53" s="222">
        <f t="shared" ref="H53" si="25">SUM(I53:Q53)</f>
        <v>13000</v>
      </c>
      <c r="I53" s="241"/>
      <c r="J53" s="242"/>
      <c r="K53" s="242"/>
      <c r="L53" s="242"/>
      <c r="M53" s="242">
        <f>5000+8000</f>
        <v>13000</v>
      </c>
      <c r="N53" s="242"/>
      <c r="O53" s="242"/>
      <c r="P53" s="242"/>
      <c r="Q53" s="260"/>
      <c r="R53" s="226">
        <v>13000</v>
      </c>
      <c r="S53" s="273">
        <v>13000</v>
      </c>
      <c r="T53" s="6"/>
    </row>
    <row r="54" spans="1:20" s="69" customFormat="1" ht="15" customHeight="1" x14ac:dyDescent="0.25">
      <c r="A54" s="396">
        <v>424</v>
      </c>
      <c r="B54" s="397"/>
      <c r="C54" s="397"/>
      <c r="D54" s="394" t="s">
        <v>50</v>
      </c>
      <c r="E54" s="394"/>
      <c r="F54" s="394"/>
      <c r="G54" s="394"/>
      <c r="H54" s="222">
        <f>SUM(I54:Q54)</f>
        <v>50000</v>
      </c>
      <c r="I54" s="241"/>
      <c r="J54" s="242">
        <v>50000</v>
      </c>
      <c r="K54" s="242"/>
      <c r="L54" s="242"/>
      <c r="M54" s="242"/>
      <c r="N54" s="242"/>
      <c r="O54" s="242"/>
      <c r="P54" s="242"/>
      <c r="Q54" s="260"/>
      <c r="R54" s="226">
        <v>50000</v>
      </c>
      <c r="S54" s="273">
        <v>50000</v>
      </c>
      <c r="T54" s="6"/>
    </row>
    <row r="55" spans="1:20" s="69" customFormat="1" ht="15" customHeight="1" x14ac:dyDescent="0.25">
      <c r="A55" s="332"/>
      <c r="B55" s="333"/>
      <c r="C55" s="333">
        <v>451</v>
      </c>
      <c r="D55" s="394" t="s">
        <v>143</v>
      </c>
      <c r="E55" s="394"/>
      <c r="F55" s="394"/>
      <c r="G55" s="394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06" t="s">
        <v>83</v>
      </c>
      <c r="B57" s="407"/>
      <c r="C57" s="407"/>
      <c r="D57" s="408" t="s">
        <v>105</v>
      </c>
      <c r="E57" s="408"/>
      <c r="F57" s="408"/>
      <c r="G57" s="409"/>
      <c r="H57" s="211">
        <f>SUM(I57:Q57)</f>
        <v>40000</v>
      </c>
      <c r="I57" s="212">
        <f t="shared" ref="I57:S57" si="26">I58</f>
        <v>0</v>
      </c>
      <c r="J57" s="213">
        <f t="shared" si="26"/>
        <v>10000</v>
      </c>
      <c r="K57" s="213">
        <f t="shared" si="26"/>
        <v>0</v>
      </c>
      <c r="L57" s="213">
        <f t="shared" si="26"/>
        <v>30000</v>
      </c>
      <c r="M57" s="213">
        <f t="shared" si="26"/>
        <v>0</v>
      </c>
      <c r="N57" s="213">
        <f t="shared" si="26"/>
        <v>0</v>
      </c>
      <c r="O57" s="213">
        <f t="shared" si="26"/>
        <v>0</v>
      </c>
      <c r="P57" s="213">
        <f t="shared" si="26"/>
        <v>0</v>
      </c>
      <c r="Q57" s="214">
        <f t="shared" si="26"/>
        <v>0</v>
      </c>
      <c r="R57" s="211">
        <f t="shared" si="26"/>
        <v>40000</v>
      </c>
      <c r="S57" s="270">
        <f t="shared" si="26"/>
        <v>40000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8" t="s">
        <v>16</v>
      </c>
      <c r="E58" s="398"/>
      <c r="F58" s="398"/>
      <c r="G58" s="399"/>
      <c r="H58" s="218">
        <f>SUM(I58:Q58)</f>
        <v>40000</v>
      </c>
      <c r="I58" s="219">
        <f>I63+I59</f>
        <v>0</v>
      </c>
      <c r="J58" s="219">
        <f t="shared" ref="J58:S58" si="27">J63+J59</f>
        <v>10000</v>
      </c>
      <c r="K58" s="219">
        <f t="shared" si="27"/>
        <v>0</v>
      </c>
      <c r="L58" s="219">
        <f t="shared" si="27"/>
        <v>30000</v>
      </c>
      <c r="M58" s="219">
        <f t="shared" si="27"/>
        <v>0</v>
      </c>
      <c r="N58" s="219">
        <f t="shared" si="27"/>
        <v>0</v>
      </c>
      <c r="O58" s="219">
        <f t="shared" si="27"/>
        <v>0</v>
      </c>
      <c r="P58" s="219">
        <f t="shared" si="27"/>
        <v>0</v>
      </c>
      <c r="Q58" s="219">
        <f t="shared" si="27"/>
        <v>0</v>
      </c>
      <c r="R58" s="219">
        <f t="shared" si="27"/>
        <v>40000</v>
      </c>
      <c r="S58" s="219">
        <f t="shared" si="27"/>
        <v>40000</v>
      </c>
      <c r="T58" s="6"/>
    </row>
    <row r="59" spans="1:20" s="7" customFormat="1" ht="15.75" customHeight="1" x14ac:dyDescent="0.25">
      <c r="A59" s="400">
        <v>31</v>
      </c>
      <c r="B59" s="401"/>
      <c r="C59" s="217"/>
      <c r="D59" s="398" t="s">
        <v>0</v>
      </c>
      <c r="E59" s="398"/>
      <c r="F59" s="398"/>
      <c r="G59" s="399"/>
      <c r="H59" s="218">
        <f>SUM(I59:Q59)</f>
        <v>5000</v>
      </c>
      <c r="I59" s="239">
        <f>SUM(I60:I62)</f>
        <v>0</v>
      </c>
      <c r="J59" s="239">
        <f t="shared" ref="J59:S59" si="28">SUM(J60:J62)</f>
        <v>5000</v>
      </c>
      <c r="K59" s="239">
        <f t="shared" si="28"/>
        <v>0</v>
      </c>
      <c r="L59" s="239">
        <f t="shared" si="28"/>
        <v>0</v>
      </c>
      <c r="M59" s="239">
        <f t="shared" si="28"/>
        <v>0</v>
      </c>
      <c r="N59" s="239">
        <f t="shared" si="28"/>
        <v>0</v>
      </c>
      <c r="O59" s="239">
        <f t="shared" si="28"/>
        <v>0</v>
      </c>
      <c r="P59" s="239">
        <f t="shared" si="28"/>
        <v>0</v>
      </c>
      <c r="Q59" s="239">
        <f t="shared" si="28"/>
        <v>0</v>
      </c>
      <c r="R59" s="239">
        <f t="shared" si="28"/>
        <v>5000</v>
      </c>
      <c r="S59" s="239">
        <f t="shared" si="28"/>
        <v>5000</v>
      </c>
      <c r="T59" s="6"/>
    </row>
    <row r="60" spans="1:20" ht="15.75" customHeight="1" x14ac:dyDescent="0.25">
      <c r="A60" s="396">
        <v>311</v>
      </c>
      <c r="B60" s="397"/>
      <c r="C60" s="397"/>
      <c r="D60" s="394" t="s">
        <v>1</v>
      </c>
      <c r="E60" s="394"/>
      <c r="F60" s="394"/>
      <c r="G60" s="394"/>
      <c r="H60" s="222">
        <f t="shared" ref="H60:H62" si="29">SUM(I60:Q60)</f>
        <v>4300</v>
      </c>
      <c r="I60" s="241"/>
      <c r="J60" s="242">
        <v>4300</v>
      </c>
      <c r="K60" s="242"/>
      <c r="L60" s="242"/>
      <c r="M60" s="242"/>
      <c r="N60" s="242"/>
      <c r="O60" s="242"/>
      <c r="P60" s="242"/>
      <c r="Q60" s="260"/>
      <c r="R60" s="226">
        <v>4300</v>
      </c>
      <c r="S60" s="273">
        <v>4300</v>
      </c>
      <c r="T60" s="126"/>
    </row>
    <row r="61" spans="1:20" ht="15.75" customHeight="1" x14ac:dyDescent="0.25">
      <c r="A61" s="396">
        <v>312</v>
      </c>
      <c r="B61" s="397"/>
      <c r="C61" s="397"/>
      <c r="D61" s="394" t="s">
        <v>2</v>
      </c>
      <c r="E61" s="394"/>
      <c r="F61" s="394"/>
      <c r="G61" s="394"/>
      <c r="H61" s="222">
        <f t="shared" si="29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396">
        <v>313</v>
      </c>
      <c r="B62" s="397"/>
      <c r="C62" s="397"/>
      <c r="D62" s="394" t="s">
        <v>3</v>
      </c>
      <c r="E62" s="394"/>
      <c r="F62" s="394"/>
      <c r="G62" s="394"/>
      <c r="H62" s="222">
        <f t="shared" si="29"/>
        <v>700</v>
      </c>
      <c r="I62" s="241"/>
      <c r="J62" s="242">
        <v>700</v>
      </c>
      <c r="K62" s="242"/>
      <c r="L62" s="242"/>
      <c r="M62" s="242"/>
      <c r="N62" s="242"/>
      <c r="O62" s="242"/>
      <c r="P62" s="242"/>
      <c r="Q62" s="260"/>
      <c r="R62" s="226">
        <v>700</v>
      </c>
      <c r="S62" s="273">
        <v>700</v>
      </c>
      <c r="T62" s="126"/>
    </row>
    <row r="63" spans="1:20" s="7" customFormat="1" ht="15.75" customHeight="1" x14ac:dyDescent="0.25">
      <c r="A63" s="400">
        <v>32</v>
      </c>
      <c r="B63" s="401"/>
      <c r="C63" s="217"/>
      <c r="D63" s="398" t="s">
        <v>4</v>
      </c>
      <c r="E63" s="398"/>
      <c r="F63" s="398"/>
      <c r="G63" s="399"/>
      <c r="H63" s="218">
        <f t="shared" ref="H63:H67" si="30">SUM(I63:Q63)</f>
        <v>35000</v>
      </c>
      <c r="I63" s="219">
        <f>SUM(I64:I67)</f>
        <v>0</v>
      </c>
      <c r="J63" s="219">
        <f t="shared" ref="J63:S63" si="31">SUM(J64:J67)</f>
        <v>5000</v>
      </c>
      <c r="K63" s="219">
        <f t="shared" si="31"/>
        <v>0</v>
      </c>
      <c r="L63" s="219">
        <f t="shared" si="31"/>
        <v>30000</v>
      </c>
      <c r="M63" s="219">
        <f t="shared" si="31"/>
        <v>0</v>
      </c>
      <c r="N63" s="219">
        <f t="shared" si="31"/>
        <v>0</v>
      </c>
      <c r="O63" s="219">
        <f t="shared" si="31"/>
        <v>0</v>
      </c>
      <c r="P63" s="219">
        <f t="shared" si="31"/>
        <v>0</v>
      </c>
      <c r="Q63" s="219">
        <f t="shared" si="31"/>
        <v>0</v>
      </c>
      <c r="R63" s="219">
        <f t="shared" si="31"/>
        <v>35000</v>
      </c>
      <c r="S63" s="219">
        <f t="shared" si="31"/>
        <v>35000</v>
      </c>
      <c r="T63" s="6"/>
    </row>
    <row r="64" spans="1:20" ht="15.75" customHeight="1" x14ac:dyDescent="0.25">
      <c r="A64" s="396">
        <v>321</v>
      </c>
      <c r="B64" s="397"/>
      <c r="C64" s="397"/>
      <c r="D64" s="394" t="s">
        <v>5</v>
      </c>
      <c r="E64" s="394"/>
      <c r="F64" s="394"/>
      <c r="G64" s="394"/>
      <c r="H64" s="222">
        <f t="shared" si="30"/>
        <v>5000</v>
      </c>
      <c r="I64" s="223"/>
      <c r="J64" s="224"/>
      <c r="K64" s="224"/>
      <c r="L64" s="224">
        <v>5000</v>
      </c>
      <c r="M64" s="224"/>
      <c r="N64" s="224"/>
      <c r="O64" s="224"/>
      <c r="P64" s="224"/>
      <c r="Q64" s="225"/>
      <c r="R64" s="226">
        <f>5000</f>
        <v>5000</v>
      </c>
      <c r="S64" s="273">
        <f>R64</f>
        <v>5000</v>
      </c>
      <c r="T64" s="126"/>
    </row>
    <row r="65" spans="1:20" ht="15.75" customHeight="1" x14ac:dyDescent="0.25">
      <c r="A65" s="396">
        <v>322</v>
      </c>
      <c r="B65" s="397"/>
      <c r="C65" s="397"/>
      <c r="D65" s="394" t="s">
        <v>6</v>
      </c>
      <c r="E65" s="394"/>
      <c r="F65" s="394"/>
      <c r="G65" s="394"/>
      <c r="H65" s="222">
        <f t="shared" si="30"/>
        <v>22000</v>
      </c>
      <c r="I65" s="223"/>
      <c r="J65" s="224">
        <f>1500+2500</f>
        <v>4000</v>
      </c>
      <c r="K65" s="224"/>
      <c r="L65" s="224">
        <f>10000+8000</f>
        <v>18000</v>
      </c>
      <c r="M65" s="224"/>
      <c r="N65" s="224"/>
      <c r="O65" s="224"/>
      <c r="P65" s="224"/>
      <c r="Q65" s="225"/>
      <c r="R65" s="226">
        <v>22000</v>
      </c>
      <c r="S65" s="273">
        <f t="shared" ref="S65:S66" si="32">R65</f>
        <v>22000</v>
      </c>
      <c r="T65" s="126"/>
    </row>
    <row r="66" spans="1:20" ht="15.75" customHeight="1" x14ac:dyDescent="0.25">
      <c r="A66" s="396">
        <v>323</v>
      </c>
      <c r="B66" s="397"/>
      <c r="C66" s="397"/>
      <c r="D66" s="394" t="s">
        <v>7</v>
      </c>
      <c r="E66" s="394"/>
      <c r="F66" s="394"/>
      <c r="G66" s="394"/>
      <c r="H66" s="222">
        <f t="shared" si="30"/>
        <v>8000</v>
      </c>
      <c r="I66" s="223"/>
      <c r="J66" s="224">
        <v>1000</v>
      </c>
      <c r="K66" s="224"/>
      <c r="L66" s="224">
        <v>7000</v>
      </c>
      <c r="M66" s="224"/>
      <c r="N66" s="224"/>
      <c r="O66" s="224"/>
      <c r="P66" s="224"/>
      <c r="Q66" s="225"/>
      <c r="R66" s="226">
        <f>1000+7000</f>
        <v>8000</v>
      </c>
      <c r="S66" s="273">
        <f t="shared" si="32"/>
        <v>8000</v>
      </c>
      <c r="T66" s="126"/>
    </row>
    <row r="67" spans="1:20" ht="15.75" customHeight="1" x14ac:dyDescent="0.25">
      <c r="A67" s="396">
        <v>329</v>
      </c>
      <c r="B67" s="397"/>
      <c r="C67" s="397"/>
      <c r="D67" s="394" t="s">
        <v>8</v>
      </c>
      <c r="E67" s="394"/>
      <c r="F67" s="394"/>
      <c r="G67" s="394"/>
      <c r="H67" s="222">
        <f t="shared" si="30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06" t="s">
        <v>83</v>
      </c>
      <c r="B69" s="407"/>
      <c r="C69" s="407"/>
      <c r="D69" s="408" t="s">
        <v>110</v>
      </c>
      <c r="E69" s="408"/>
      <c r="F69" s="408"/>
      <c r="G69" s="409"/>
      <c r="H69" s="211">
        <f t="shared" ref="H69:H75" si="33">SUM(I69:Q69)</f>
        <v>0</v>
      </c>
      <c r="I69" s="212">
        <f>I70</f>
        <v>0</v>
      </c>
      <c r="J69" s="213">
        <f t="shared" ref="J69:S70" si="34">J70</f>
        <v>0</v>
      </c>
      <c r="K69" s="213">
        <f t="shared" si="34"/>
        <v>0</v>
      </c>
      <c r="L69" s="213">
        <f t="shared" si="34"/>
        <v>0</v>
      </c>
      <c r="M69" s="213">
        <f t="shared" si="34"/>
        <v>0</v>
      </c>
      <c r="N69" s="213">
        <f t="shared" si="34"/>
        <v>0</v>
      </c>
      <c r="O69" s="213">
        <f t="shared" si="34"/>
        <v>0</v>
      </c>
      <c r="P69" s="213">
        <f t="shared" si="34"/>
        <v>0</v>
      </c>
      <c r="Q69" s="214">
        <f t="shared" si="34"/>
        <v>0</v>
      </c>
      <c r="R69" s="211">
        <f t="shared" si="34"/>
        <v>0</v>
      </c>
      <c r="S69" s="270">
        <f t="shared" si="34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8" t="s">
        <v>16</v>
      </c>
      <c r="E70" s="398"/>
      <c r="F70" s="398"/>
      <c r="G70" s="399"/>
      <c r="H70" s="218">
        <f t="shared" si="33"/>
        <v>0</v>
      </c>
      <c r="I70" s="219">
        <f>I71</f>
        <v>0</v>
      </c>
      <c r="J70" s="220">
        <f t="shared" si="34"/>
        <v>0</v>
      </c>
      <c r="K70" s="220">
        <f t="shared" si="34"/>
        <v>0</v>
      </c>
      <c r="L70" s="220">
        <f t="shared" si="34"/>
        <v>0</v>
      </c>
      <c r="M70" s="220">
        <f t="shared" si="34"/>
        <v>0</v>
      </c>
      <c r="N70" s="220">
        <f t="shared" si="34"/>
        <v>0</v>
      </c>
      <c r="O70" s="220">
        <f t="shared" si="34"/>
        <v>0</v>
      </c>
      <c r="P70" s="220">
        <f t="shared" si="34"/>
        <v>0</v>
      </c>
      <c r="Q70" s="221">
        <f t="shared" si="34"/>
        <v>0</v>
      </c>
      <c r="R70" s="218">
        <f t="shared" si="34"/>
        <v>0</v>
      </c>
      <c r="S70" s="272">
        <f t="shared" si="34"/>
        <v>0</v>
      </c>
      <c r="T70" s="6"/>
    </row>
    <row r="71" spans="1:20" s="7" customFormat="1" ht="15.75" customHeight="1" x14ac:dyDescent="0.25">
      <c r="A71" s="400">
        <v>32</v>
      </c>
      <c r="B71" s="401"/>
      <c r="C71" s="217"/>
      <c r="D71" s="398" t="s">
        <v>4</v>
      </c>
      <c r="E71" s="398"/>
      <c r="F71" s="398"/>
      <c r="G71" s="399"/>
      <c r="H71" s="218">
        <f t="shared" si="33"/>
        <v>0</v>
      </c>
      <c r="I71" s="219">
        <f>SUM(I72:I75)</f>
        <v>0</v>
      </c>
      <c r="J71" s="220">
        <f t="shared" ref="J71:S71" si="35">SUM(J72:J75)</f>
        <v>0</v>
      </c>
      <c r="K71" s="220">
        <f t="shared" si="35"/>
        <v>0</v>
      </c>
      <c r="L71" s="220">
        <f t="shared" si="35"/>
        <v>0</v>
      </c>
      <c r="M71" s="220">
        <f t="shared" si="35"/>
        <v>0</v>
      </c>
      <c r="N71" s="220">
        <f t="shared" si="35"/>
        <v>0</v>
      </c>
      <c r="O71" s="220">
        <f t="shared" si="35"/>
        <v>0</v>
      </c>
      <c r="P71" s="220">
        <f t="shared" si="35"/>
        <v>0</v>
      </c>
      <c r="Q71" s="221">
        <f t="shared" si="35"/>
        <v>0</v>
      </c>
      <c r="R71" s="218">
        <f t="shared" si="35"/>
        <v>0</v>
      </c>
      <c r="S71" s="272">
        <f t="shared" si="35"/>
        <v>0</v>
      </c>
      <c r="T71" s="6"/>
    </row>
    <row r="72" spans="1:20" ht="15.75" customHeight="1" x14ac:dyDescent="0.25">
      <c r="A72" s="396">
        <v>321</v>
      </c>
      <c r="B72" s="397"/>
      <c r="C72" s="397"/>
      <c r="D72" s="394" t="s">
        <v>5</v>
      </c>
      <c r="E72" s="394"/>
      <c r="F72" s="394"/>
      <c r="G72" s="394"/>
      <c r="H72" s="222">
        <f t="shared" si="33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396">
        <v>322</v>
      </c>
      <c r="B73" s="397"/>
      <c r="C73" s="397"/>
      <c r="D73" s="394" t="s">
        <v>6</v>
      </c>
      <c r="E73" s="394"/>
      <c r="F73" s="394"/>
      <c r="G73" s="394"/>
      <c r="H73" s="222">
        <f t="shared" si="33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396">
        <v>323</v>
      </c>
      <c r="B74" s="397"/>
      <c r="C74" s="397"/>
      <c r="D74" s="394" t="s">
        <v>7</v>
      </c>
      <c r="E74" s="394"/>
      <c r="F74" s="394"/>
      <c r="G74" s="394"/>
      <c r="H74" s="222">
        <f t="shared" si="33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396">
        <v>329</v>
      </c>
      <c r="B75" s="397"/>
      <c r="C75" s="397"/>
      <c r="D75" s="394" t="s">
        <v>8</v>
      </c>
      <c r="E75" s="394"/>
      <c r="F75" s="394"/>
      <c r="G75" s="394"/>
      <c r="H75" s="222">
        <f t="shared" si="33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06" t="s">
        <v>83</v>
      </c>
      <c r="B77" s="407"/>
      <c r="C77" s="407"/>
      <c r="D77" s="408" t="s">
        <v>107</v>
      </c>
      <c r="E77" s="408"/>
      <c r="F77" s="408"/>
      <c r="G77" s="409"/>
      <c r="H77" s="211">
        <f t="shared" ref="H77:H83" si="36">SUM(I77:Q77)</f>
        <v>0</v>
      </c>
      <c r="I77" s="212">
        <f>I78</f>
        <v>0</v>
      </c>
      <c r="J77" s="213">
        <f t="shared" ref="J77:S78" si="37">J78</f>
        <v>0</v>
      </c>
      <c r="K77" s="213">
        <f t="shared" si="37"/>
        <v>0</v>
      </c>
      <c r="L77" s="213">
        <f t="shared" si="37"/>
        <v>0</v>
      </c>
      <c r="M77" s="213">
        <f t="shared" si="37"/>
        <v>0</v>
      </c>
      <c r="N77" s="213">
        <f t="shared" si="37"/>
        <v>0</v>
      </c>
      <c r="O77" s="213">
        <f t="shared" si="37"/>
        <v>0</v>
      </c>
      <c r="P77" s="213">
        <f t="shared" si="37"/>
        <v>0</v>
      </c>
      <c r="Q77" s="214">
        <f t="shared" si="37"/>
        <v>0</v>
      </c>
      <c r="R77" s="211">
        <f t="shared" si="37"/>
        <v>0</v>
      </c>
      <c r="S77" s="270">
        <f t="shared" si="37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8" t="s">
        <v>16</v>
      </c>
      <c r="E78" s="398"/>
      <c r="F78" s="398"/>
      <c r="G78" s="399"/>
      <c r="H78" s="218">
        <f t="shared" si="36"/>
        <v>0</v>
      </c>
      <c r="I78" s="219">
        <f>I79</f>
        <v>0</v>
      </c>
      <c r="J78" s="220">
        <f t="shared" si="37"/>
        <v>0</v>
      </c>
      <c r="K78" s="220">
        <f t="shared" si="37"/>
        <v>0</v>
      </c>
      <c r="L78" s="220">
        <f t="shared" si="37"/>
        <v>0</v>
      </c>
      <c r="M78" s="220">
        <f t="shared" si="37"/>
        <v>0</v>
      </c>
      <c r="N78" s="220">
        <f t="shared" si="37"/>
        <v>0</v>
      </c>
      <c r="O78" s="220">
        <f t="shared" si="37"/>
        <v>0</v>
      </c>
      <c r="P78" s="220">
        <f t="shared" si="37"/>
        <v>0</v>
      </c>
      <c r="Q78" s="221">
        <f t="shared" si="37"/>
        <v>0</v>
      </c>
      <c r="R78" s="218">
        <f t="shared" si="37"/>
        <v>0</v>
      </c>
      <c r="S78" s="272">
        <f t="shared" si="37"/>
        <v>0</v>
      </c>
      <c r="T78" s="6"/>
    </row>
    <row r="79" spans="1:20" s="7" customFormat="1" ht="15.75" customHeight="1" x14ac:dyDescent="0.25">
      <c r="A79" s="400">
        <v>32</v>
      </c>
      <c r="B79" s="401"/>
      <c r="C79" s="217"/>
      <c r="D79" s="398" t="s">
        <v>4</v>
      </c>
      <c r="E79" s="398"/>
      <c r="F79" s="398"/>
      <c r="G79" s="399"/>
      <c r="H79" s="218">
        <f t="shared" si="36"/>
        <v>0</v>
      </c>
      <c r="I79" s="219">
        <f>SUM(I80:I83)</f>
        <v>0</v>
      </c>
      <c r="J79" s="220">
        <f t="shared" ref="J79:S79" si="38">SUM(J80:J83)</f>
        <v>0</v>
      </c>
      <c r="K79" s="220">
        <f t="shared" si="38"/>
        <v>0</v>
      </c>
      <c r="L79" s="220">
        <f t="shared" si="38"/>
        <v>0</v>
      </c>
      <c r="M79" s="220">
        <f t="shared" si="38"/>
        <v>0</v>
      </c>
      <c r="N79" s="220">
        <f t="shared" si="38"/>
        <v>0</v>
      </c>
      <c r="O79" s="220">
        <f t="shared" si="38"/>
        <v>0</v>
      </c>
      <c r="P79" s="220">
        <f t="shared" si="38"/>
        <v>0</v>
      </c>
      <c r="Q79" s="221">
        <f t="shared" si="38"/>
        <v>0</v>
      </c>
      <c r="R79" s="218">
        <f t="shared" si="38"/>
        <v>0</v>
      </c>
      <c r="S79" s="272">
        <f t="shared" si="38"/>
        <v>0</v>
      </c>
      <c r="T79" s="6"/>
    </row>
    <row r="80" spans="1:20" ht="15.75" customHeight="1" x14ac:dyDescent="0.25">
      <c r="A80" s="396">
        <v>321</v>
      </c>
      <c r="B80" s="397"/>
      <c r="C80" s="397"/>
      <c r="D80" s="394" t="s">
        <v>5</v>
      </c>
      <c r="E80" s="394"/>
      <c r="F80" s="394"/>
      <c r="G80" s="394"/>
      <c r="H80" s="222">
        <f t="shared" si="36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396">
        <v>322</v>
      </c>
      <c r="B81" s="397"/>
      <c r="C81" s="397"/>
      <c r="D81" s="394" t="s">
        <v>6</v>
      </c>
      <c r="E81" s="394"/>
      <c r="F81" s="394"/>
      <c r="G81" s="394"/>
      <c r="H81" s="222">
        <f t="shared" si="36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396">
        <v>323</v>
      </c>
      <c r="B82" s="397"/>
      <c r="C82" s="397"/>
      <c r="D82" s="394" t="s">
        <v>7</v>
      </c>
      <c r="E82" s="394"/>
      <c r="F82" s="394"/>
      <c r="G82" s="394"/>
      <c r="H82" s="222">
        <f t="shared" si="36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396">
        <v>329</v>
      </c>
      <c r="B83" s="397"/>
      <c r="C83" s="397"/>
      <c r="D83" s="394" t="s">
        <v>8</v>
      </c>
      <c r="E83" s="394"/>
      <c r="F83" s="394"/>
      <c r="G83" s="394"/>
      <c r="H83" s="222">
        <f t="shared" si="36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06" t="s">
        <v>83</v>
      </c>
      <c r="B85" s="407"/>
      <c r="C85" s="407"/>
      <c r="D85" s="408" t="s">
        <v>108</v>
      </c>
      <c r="E85" s="408"/>
      <c r="F85" s="408"/>
      <c r="G85" s="409"/>
      <c r="H85" s="211">
        <f t="shared" ref="H85" si="39">SUM(I85:Q85)</f>
        <v>0</v>
      </c>
      <c r="I85" s="212">
        <f>I86</f>
        <v>0</v>
      </c>
      <c r="J85" s="213">
        <f t="shared" ref="J85:S85" si="40">J86</f>
        <v>0</v>
      </c>
      <c r="K85" s="213">
        <f t="shared" si="40"/>
        <v>0</v>
      </c>
      <c r="L85" s="213">
        <f t="shared" si="40"/>
        <v>0</v>
      </c>
      <c r="M85" s="213">
        <f t="shared" si="40"/>
        <v>0</v>
      </c>
      <c r="N85" s="213">
        <f t="shared" si="40"/>
        <v>0</v>
      </c>
      <c r="O85" s="213">
        <f t="shared" si="40"/>
        <v>0</v>
      </c>
      <c r="P85" s="213">
        <f t="shared" si="40"/>
        <v>0</v>
      </c>
      <c r="Q85" s="214">
        <f t="shared" si="40"/>
        <v>0</v>
      </c>
      <c r="R85" s="211">
        <f t="shared" si="40"/>
        <v>0</v>
      </c>
      <c r="S85" s="270">
        <f t="shared" si="40"/>
        <v>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8" t="s">
        <v>16</v>
      </c>
      <c r="E86" s="398"/>
      <c r="F86" s="398"/>
      <c r="G86" s="399"/>
      <c r="H86" s="218">
        <f>SUM(I86:Q86)</f>
        <v>0</v>
      </c>
      <c r="I86" s="219">
        <f>I87+I91</f>
        <v>0</v>
      </c>
      <c r="J86" s="220">
        <f t="shared" ref="J86:S86" si="41">J87+J91</f>
        <v>0</v>
      </c>
      <c r="K86" s="220">
        <f t="shared" si="41"/>
        <v>0</v>
      </c>
      <c r="L86" s="220">
        <f t="shared" si="41"/>
        <v>0</v>
      </c>
      <c r="M86" s="220">
        <f t="shared" si="41"/>
        <v>0</v>
      </c>
      <c r="N86" s="220">
        <f t="shared" si="41"/>
        <v>0</v>
      </c>
      <c r="O86" s="220">
        <f t="shared" si="41"/>
        <v>0</v>
      </c>
      <c r="P86" s="220">
        <f t="shared" si="41"/>
        <v>0</v>
      </c>
      <c r="Q86" s="221">
        <f t="shared" si="41"/>
        <v>0</v>
      </c>
      <c r="R86" s="218">
        <f t="shared" si="41"/>
        <v>0</v>
      </c>
      <c r="S86" s="272">
        <f t="shared" si="41"/>
        <v>0</v>
      </c>
      <c r="T86" s="6"/>
    </row>
    <row r="87" spans="1:20" s="7" customFormat="1" ht="15.75" customHeight="1" x14ac:dyDescent="0.25">
      <c r="A87" s="400">
        <v>31</v>
      </c>
      <c r="B87" s="401"/>
      <c r="C87" s="217"/>
      <c r="D87" s="398" t="s">
        <v>0</v>
      </c>
      <c r="E87" s="398"/>
      <c r="F87" s="398"/>
      <c r="G87" s="399"/>
      <c r="H87" s="218">
        <f>SUM(I87:Q87)</f>
        <v>0</v>
      </c>
      <c r="I87" s="219">
        <f>SUM(I88:I90)</f>
        <v>0</v>
      </c>
      <c r="J87" s="220">
        <f t="shared" ref="J87:S87" si="42">SUM(J88:J90)</f>
        <v>0</v>
      </c>
      <c r="K87" s="220">
        <f t="shared" si="42"/>
        <v>0</v>
      </c>
      <c r="L87" s="220">
        <f t="shared" si="42"/>
        <v>0</v>
      </c>
      <c r="M87" s="220">
        <f t="shared" si="42"/>
        <v>0</v>
      </c>
      <c r="N87" s="220">
        <f t="shared" si="42"/>
        <v>0</v>
      </c>
      <c r="O87" s="220">
        <f t="shared" si="42"/>
        <v>0</v>
      </c>
      <c r="P87" s="220">
        <f t="shared" si="42"/>
        <v>0</v>
      </c>
      <c r="Q87" s="221">
        <f t="shared" si="42"/>
        <v>0</v>
      </c>
      <c r="R87" s="218">
        <f t="shared" si="42"/>
        <v>0</v>
      </c>
      <c r="S87" s="272">
        <f t="shared" si="42"/>
        <v>0</v>
      </c>
      <c r="T87" s="6"/>
    </row>
    <row r="88" spans="1:20" ht="15.75" customHeight="1" x14ac:dyDescent="0.25">
      <c r="A88" s="396">
        <v>311</v>
      </c>
      <c r="B88" s="397"/>
      <c r="C88" s="397"/>
      <c r="D88" s="394" t="s">
        <v>1</v>
      </c>
      <c r="E88" s="394"/>
      <c r="F88" s="394"/>
      <c r="G88" s="394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396">
        <v>312</v>
      </c>
      <c r="B89" s="397"/>
      <c r="C89" s="397"/>
      <c r="D89" s="394" t="s">
        <v>2</v>
      </c>
      <c r="E89" s="394"/>
      <c r="F89" s="394"/>
      <c r="G89" s="394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25">
      <c r="A90" s="396">
        <v>313</v>
      </c>
      <c r="B90" s="397"/>
      <c r="C90" s="397"/>
      <c r="D90" s="394" t="s">
        <v>3</v>
      </c>
      <c r="E90" s="394"/>
      <c r="F90" s="394"/>
      <c r="G90" s="394"/>
      <c r="H90" s="222">
        <f t="shared" ref="H90:H94" si="43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25">
      <c r="A91" s="400">
        <v>32</v>
      </c>
      <c r="B91" s="401"/>
      <c r="C91" s="217"/>
      <c r="D91" s="398" t="s">
        <v>4</v>
      </c>
      <c r="E91" s="398"/>
      <c r="F91" s="398"/>
      <c r="G91" s="399"/>
      <c r="H91" s="218">
        <f t="shared" si="43"/>
        <v>0</v>
      </c>
      <c r="I91" s="219">
        <f>SUM(I92:I95)</f>
        <v>0</v>
      </c>
      <c r="J91" s="220">
        <f t="shared" ref="J91:S91" si="44">SUM(J92:J95)</f>
        <v>0</v>
      </c>
      <c r="K91" s="220">
        <f t="shared" si="44"/>
        <v>0</v>
      </c>
      <c r="L91" s="220">
        <f t="shared" si="44"/>
        <v>0</v>
      </c>
      <c r="M91" s="220">
        <f>SUM(M92:M95)</f>
        <v>0</v>
      </c>
      <c r="N91" s="220">
        <f t="shared" si="44"/>
        <v>0</v>
      </c>
      <c r="O91" s="220">
        <f t="shared" si="44"/>
        <v>0</v>
      </c>
      <c r="P91" s="220">
        <f t="shared" si="44"/>
        <v>0</v>
      </c>
      <c r="Q91" s="221">
        <f t="shared" si="44"/>
        <v>0</v>
      </c>
      <c r="R91" s="218">
        <f>SUM(R92:R95)</f>
        <v>0</v>
      </c>
      <c r="S91" s="272">
        <f t="shared" si="44"/>
        <v>0</v>
      </c>
      <c r="T91" s="6"/>
    </row>
    <row r="92" spans="1:20" ht="15.75" customHeight="1" x14ac:dyDescent="0.25">
      <c r="A92" s="396">
        <v>321</v>
      </c>
      <c r="B92" s="397"/>
      <c r="C92" s="397"/>
      <c r="D92" s="394" t="s">
        <v>5</v>
      </c>
      <c r="E92" s="394"/>
      <c r="F92" s="394"/>
      <c r="G92" s="394"/>
      <c r="H92" s="222">
        <f t="shared" si="43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25">
      <c r="A93" s="396">
        <v>322</v>
      </c>
      <c r="B93" s="397"/>
      <c r="C93" s="397"/>
      <c r="D93" s="394" t="s">
        <v>6</v>
      </c>
      <c r="E93" s="394"/>
      <c r="F93" s="394"/>
      <c r="G93" s="394"/>
      <c r="H93" s="222">
        <f t="shared" si="43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 x14ac:dyDescent="0.25">
      <c r="A94" s="396">
        <v>323</v>
      </c>
      <c r="B94" s="397"/>
      <c r="C94" s="397"/>
      <c r="D94" s="394" t="s">
        <v>7</v>
      </c>
      <c r="E94" s="394"/>
      <c r="F94" s="394"/>
      <c r="G94" s="394"/>
      <c r="H94" s="222">
        <f t="shared" si="43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396">
        <v>329</v>
      </c>
      <c r="B95" s="397"/>
      <c r="C95" s="397"/>
      <c r="D95" s="394" t="s">
        <v>8</v>
      </c>
      <c r="E95" s="394"/>
      <c r="F95" s="394"/>
      <c r="G95" s="395"/>
      <c r="H95" s="222">
        <f t="shared" ref="H95" si="45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12" t="s">
        <v>112</v>
      </c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3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402" t="s">
        <v>90</v>
      </c>
      <c r="B98" s="403"/>
      <c r="C98" s="403"/>
      <c r="D98" s="404" t="s">
        <v>91</v>
      </c>
      <c r="E98" s="404"/>
      <c r="F98" s="404"/>
      <c r="G98" s="405"/>
      <c r="H98" s="210">
        <f>SUM(I98:Q98)</f>
        <v>97300</v>
      </c>
      <c r="I98" s="235">
        <f>I99</f>
        <v>0</v>
      </c>
      <c r="J98" s="236">
        <f t="shared" ref="J98:S98" si="46">J99</f>
        <v>97300</v>
      </c>
      <c r="K98" s="236">
        <f t="shared" si="46"/>
        <v>0</v>
      </c>
      <c r="L98" s="236">
        <f t="shared" si="46"/>
        <v>0</v>
      </c>
      <c r="M98" s="236">
        <f t="shared" si="46"/>
        <v>0</v>
      </c>
      <c r="N98" s="236">
        <f t="shared" si="46"/>
        <v>0</v>
      </c>
      <c r="O98" s="236">
        <f t="shared" si="46"/>
        <v>0</v>
      </c>
      <c r="P98" s="236">
        <f t="shared" si="46"/>
        <v>0</v>
      </c>
      <c r="Q98" s="252">
        <f t="shared" si="46"/>
        <v>0</v>
      </c>
      <c r="R98" s="210">
        <f>R99</f>
        <v>97300</v>
      </c>
      <c r="S98" s="269">
        <f t="shared" si="46"/>
        <v>97300</v>
      </c>
      <c r="T98" s="126"/>
    </row>
    <row r="99" spans="1:20" s="24" customFormat="1" ht="28.5" customHeight="1" x14ac:dyDescent="0.25">
      <c r="A99" s="406" t="s">
        <v>92</v>
      </c>
      <c r="B99" s="407"/>
      <c r="C99" s="407"/>
      <c r="D99" s="408" t="s">
        <v>113</v>
      </c>
      <c r="E99" s="408"/>
      <c r="F99" s="408"/>
      <c r="G99" s="409"/>
      <c r="H99" s="211">
        <f>SUM(I99:Q99)</f>
        <v>97300</v>
      </c>
      <c r="I99" s="237">
        <f>I100+I110</f>
        <v>0</v>
      </c>
      <c r="J99" s="238">
        <f t="shared" ref="J99:S99" si="47">J100+J110</f>
        <v>97300</v>
      </c>
      <c r="K99" s="238">
        <f t="shared" si="47"/>
        <v>0</v>
      </c>
      <c r="L99" s="238">
        <f t="shared" si="47"/>
        <v>0</v>
      </c>
      <c r="M99" s="238">
        <f t="shared" si="47"/>
        <v>0</v>
      </c>
      <c r="N99" s="238">
        <f t="shared" si="47"/>
        <v>0</v>
      </c>
      <c r="O99" s="238">
        <f t="shared" si="47"/>
        <v>0</v>
      </c>
      <c r="P99" s="238">
        <f t="shared" si="47"/>
        <v>0</v>
      </c>
      <c r="Q99" s="253">
        <f t="shared" si="47"/>
        <v>0</v>
      </c>
      <c r="R99" s="237">
        <f t="shared" si="47"/>
        <v>97300</v>
      </c>
      <c r="S99" s="237">
        <f t="shared" si="47"/>
        <v>97300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8" t="s">
        <v>16</v>
      </c>
      <c r="E100" s="398"/>
      <c r="F100" s="398"/>
      <c r="G100" s="399"/>
      <c r="H100" s="218">
        <f>SUM(I100:Q100)</f>
        <v>97300</v>
      </c>
      <c r="I100" s="239">
        <f>I101+I105</f>
        <v>0</v>
      </c>
      <c r="J100" s="240">
        <f t="shared" ref="J100:S100" si="48">J101+J105</f>
        <v>97300</v>
      </c>
      <c r="K100" s="240">
        <f t="shared" si="48"/>
        <v>0</v>
      </c>
      <c r="L100" s="240">
        <f t="shared" si="48"/>
        <v>0</v>
      </c>
      <c r="M100" s="240">
        <f t="shared" si="48"/>
        <v>0</v>
      </c>
      <c r="N100" s="240">
        <f t="shared" si="48"/>
        <v>0</v>
      </c>
      <c r="O100" s="240">
        <f t="shared" si="48"/>
        <v>0</v>
      </c>
      <c r="P100" s="240">
        <f t="shared" si="48"/>
        <v>0</v>
      </c>
      <c r="Q100" s="254">
        <f t="shared" si="48"/>
        <v>0</v>
      </c>
      <c r="R100" s="239">
        <f t="shared" si="48"/>
        <v>97300</v>
      </c>
      <c r="S100" s="239">
        <f t="shared" si="48"/>
        <v>97300</v>
      </c>
      <c r="T100" s="6"/>
    </row>
    <row r="101" spans="1:20" s="7" customFormat="1" ht="15.75" customHeight="1" x14ac:dyDescent="0.25">
      <c r="A101" s="400">
        <v>31</v>
      </c>
      <c r="B101" s="401"/>
      <c r="C101" s="217"/>
      <c r="D101" s="398" t="s">
        <v>0</v>
      </c>
      <c r="E101" s="398"/>
      <c r="F101" s="398"/>
      <c r="G101" s="399"/>
      <c r="H101" s="218">
        <f>SUM(I101:Q101)</f>
        <v>86000</v>
      </c>
      <c r="I101" s="239">
        <f>SUM(I102:I104)</f>
        <v>0</v>
      </c>
      <c r="J101" s="240">
        <f t="shared" ref="J101:S101" si="49">SUM(J102:J104)</f>
        <v>86000</v>
      </c>
      <c r="K101" s="240">
        <f t="shared" si="49"/>
        <v>0</v>
      </c>
      <c r="L101" s="240">
        <f t="shared" si="49"/>
        <v>0</v>
      </c>
      <c r="M101" s="240">
        <f t="shared" si="49"/>
        <v>0</v>
      </c>
      <c r="N101" s="240">
        <f t="shared" si="49"/>
        <v>0</v>
      </c>
      <c r="O101" s="240">
        <f t="shared" si="49"/>
        <v>0</v>
      </c>
      <c r="P101" s="240">
        <f t="shared" si="49"/>
        <v>0</v>
      </c>
      <c r="Q101" s="254">
        <f t="shared" si="49"/>
        <v>0</v>
      </c>
      <c r="R101" s="218">
        <f t="shared" si="49"/>
        <v>86000</v>
      </c>
      <c r="S101" s="272">
        <f t="shared" si="49"/>
        <v>86000</v>
      </c>
      <c r="T101" s="6"/>
    </row>
    <row r="102" spans="1:20" ht="15.75" customHeight="1" x14ac:dyDescent="0.25">
      <c r="A102" s="396">
        <v>311</v>
      </c>
      <c r="B102" s="397"/>
      <c r="C102" s="397"/>
      <c r="D102" s="394" t="s">
        <v>1</v>
      </c>
      <c r="E102" s="394"/>
      <c r="F102" s="394"/>
      <c r="G102" s="394"/>
      <c r="H102" s="222">
        <f t="shared" ref="H102:H103" si="50">SUM(I102:Q102)</f>
        <v>69000</v>
      </c>
      <c r="I102" s="241"/>
      <c r="J102" s="242">
        <v>69000</v>
      </c>
      <c r="K102" s="242"/>
      <c r="L102" s="242"/>
      <c r="M102" s="242"/>
      <c r="N102" s="242"/>
      <c r="O102" s="242"/>
      <c r="P102" s="242"/>
      <c r="Q102" s="255"/>
      <c r="R102" s="226">
        <v>69000</v>
      </c>
      <c r="S102" s="273">
        <v>69000</v>
      </c>
      <c r="T102" s="126"/>
    </row>
    <row r="103" spans="1:20" ht="15.75" customHeight="1" x14ac:dyDescent="0.25">
      <c r="A103" s="396">
        <v>312</v>
      </c>
      <c r="B103" s="397"/>
      <c r="C103" s="397"/>
      <c r="D103" s="394" t="s">
        <v>2</v>
      </c>
      <c r="E103" s="394"/>
      <c r="F103" s="394"/>
      <c r="G103" s="394"/>
      <c r="H103" s="222">
        <f t="shared" si="50"/>
        <v>4500</v>
      </c>
      <c r="I103" s="241"/>
      <c r="J103" s="242">
        <v>4500</v>
      </c>
      <c r="K103" s="242"/>
      <c r="L103" s="242"/>
      <c r="M103" s="242"/>
      <c r="N103" s="242"/>
      <c r="O103" s="242"/>
      <c r="P103" s="242"/>
      <c r="Q103" s="255"/>
      <c r="R103" s="226">
        <v>4500</v>
      </c>
      <c r="S103" s="273">
        <v>4500</v>
      </c>
      <c r="T103" s="126"/>
    </row>
    <row r="104" spans="1:20" ht="15.75" customHeight="1" x14ac:dyDescent="0.25">
      <c r="A104" s="396">
        <v>313</v>
      </c>
      <c r="B104" s="397"/>
      <c r="C104" s="397"/>
      <c r="D104" s="394" t="s">
        <v>3</v>
      </c>
      <c r="E104" s="394"/>
      <c r="F104" s="394"/>
      <c r="G104" s="394"/>
      <c r="H104" s="222">
        <f t="shared" ref="H104:H112" si="51">SUM(I104:Q104)</f>
        <v>12500</v>
      </c>
      <c r="I104" s="241"/>
      <c r="J104" s="242">
        <v>12500</v>
      </c>
      <c r="K104" s="242"/>
      <c r="L104" s="242"/>
      <c r="M104" s="242"/>
      <c r="N104" s="242"/>
      <c r="O104" s="242"/>
      <c r="P104" s="242"/>
      <c r="Q104" s="255"/>
      <c r="R104" s="226">
        <v>12500</v>
      </c>
      <c r="S104" s="273">
        <v>12500</v>
      </c>
      <c r="T104" s="126"/>
    </row>
    <row r="105" spans="1:20" s="7" customFormat="1" ht="15.75" customHeight="1" x14ac:dyDescent="0.25">
      <c r="A105" s="400">
        <v>32</v>
      </c>
      <c r="B105" s="401"/>
      <c r="C105" s="217"/>
      <c r="D105" s="398" t="s">
        <v>4</v>
      </c>
      <c r="E105" s="398"/>
      <c r="F105" s="398"/>
      <c r="G105" s="399"/>
      <c r="H105" s="218">
        <f t="shared" si="51"/>
        <v>11300</v>
      </c>
      <c r="I105" s="239">
        <f>SUM(I106:I109)</f>
        <v>0</v>
      </c>
      <c r="J105" s="240">
        <f t="shared" ref="J105:S105" si="52">SUM(J106:J109)</f>
        <v>11300</v>
      </c>
      <c r="K105" s="240">
        <f t="shared" si="52"/>
        <v>0</v>
      </c>
      <c r="L105" s="240">
        <f t="shared" si="52"/>
        <v>0</v>
      </c>
      <c r="M105" s="240">
        <f t="shared" si="52"/>
        <v>0</v>
      </c>
      <c r="N105" s="240">
        <f t="shared" si="52"/>
        <v>0</v>
      </c>
      <c r="O105" s="240">
        <f t="shared" si="52"/>
        <v>0</v>
      </c>
      <c r="P105" s="240">
        <f t="shared" si="52"/>
        <v>0</v>
      </c>
      <c r="Q105" s="254">
        <f t="shared" si="52"/>
        <v>0</v>
      </c>
      <c r="R105" s="218">
        <f t="shared" si="52"/>
        <v>11300</v>
      </c>
      <c r="S105" s="272">
        <f t="shared" si="52"/>
        <v>11300</v>
      </c>
      <c r="T105" s="6"/>
    </row>
    <row r="106" spans="1:20" ht="15.75" customHeight="1" x14ac:dyDescent="0.25">
      <c r="A106" s="396">
        <v>321</v>
      </c>
      <c r="B106" s="397"/>
      <c r="C106" s="397"/>
      <c r="D106" s="394" t="s">
        <v>5</v>
      </c>
      <c r="E106" s="394"/>
      <c r="F106" s="394"/>
      <c r="G106" s="394"/>
      <c r="H106" s="222">
        <f t="shared" si="51"/>
        <v>11000</v>
      </c>
      <c r="I106" s="241"/>
      <c r="J106" s="242">
        <v>11000</v>
      </c>
      <c r="K106" s="242"/>
      <c r="L106" s="242"/>
      <c r="M106" s="242"/>
      <c r="N106" s="242"/>
      <c r="O106" s="242"/>
      <c r="P106" s="242"/>
      <c r="Q106" s="255"/>
      <c r="R106" s="226">
        <v>11000</v>
      </c>
      <c r="S106" s="273">
        <v>11000</v>
      </c>
      <c r="T106" s="126"/>
    </row>
    <row r="107" spans="1:20" ht="15.75" customHeight="1" x14ac:dyDescent="0.25">
      <c r="A107" s="396">
        <v>322</v>
      </c>
      <c r="B107" s="397"/>
      <c r="C107" s="397"/>
      <c r="D107" s="394" t="s">
        <v>6</v>
      </c>
      <c r="E107" s="394"/>
      <c r="F107" s="394"/>
      <c r="G107" s="394"/>
      <c r="H107" s="222">
        <f t="shared" si="51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 x14ac:dyDescent="0.25">
      <c r="A108" s="396">
        <v>323</v>
      </c>
      <c r="B108" s="397"/>
      <c r="C108" s="397"/>
      <c r="D108" s="394" t="s">
        <v>7</v>
      </c>
      <c r="E108" s="394"/>
      <c r="F108" s="394"/>
      <c r="G108" s="394"/>
      <c r="H108" s="222">
        <f t="shared" si="51"/>
        <v>300</v>
      </c>
      <c r="I108" s="241"/>
      <c r="J108" s="242">
        <v>300</v>
      </c>
      <c r="K108" s="242"/>
      <c r="L108" s="242"/>
      <c r="M108" s="242"/>
      <c r="N108" s="242"/>
      <c r="O108" s="242"/>
      <c r="P108" s="242"/>
      <c r="Q108" s="255"/>
      <c r="R108" s="226">
        <v>300</v>
      </c>
      <c r="S108" s="273">
        <v>300</v>
      </c>
      <c r="T108" s="126"/>
    </row>
    <row r="109" spans="1:20" ht="15.75" customHeight="1" x14ac:dyDescent="0.25">
      <c r="A109" s="396">
        <v>329</v>
      </c>
      <c r="B109" s="397"/>
      <c r="C109" s="397"/>
      <c r="D109" s="394" t="s">
        <v>8</v>
      </c>
      <c r="E109" s="394"/>
      <c r="F109" s="394"/>
      <c r="G109" s="395"/>
      <c r="H109" s="222">
        <f t="shared" si="51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25">
      <c r="A110" s="328">
        <v>4</v>
      </c>
      <c r="B110" s="216"/>
      <c r="C110" s="217"/>
      <c r="D110" s="422" t="s">
        <v>17</v>
      </c>
      <c r="E110" s="422"/>
      <c r="F110" s="422"/>
      <c r="G110" s="423"/>
      <c r="H110" s="218">
        <f t="shared" si="51"/>
        <v>0</v>
      </c>
      <c r="I110" s="219">
        <f>I111</f>
        <v>0</v>
      </c>
      <c r="J110" s="220">
        <f t="shared" ref="J110:S110" si="53">J111</f>
        <v>0</v>
      </c>
      <c r="K110" s="220">
        <f t="shared" si="53"/>
        <v>0</v>
      </c>
      <c r="L110" s="220">
        <f t="shared" si="53"/>
        <v>0</v>
      </c>
      <c r="M110" s="220">
        <f t="shared" si="53"/>
        <v>0</v>
      </c>
      <c r="N110" s="220">
        <f t="shared" si="53"/>
        <v>0</v>
      </c>
      <c r="O110" s="220">
        <f t="shared" si="53"/>
        <v>0</v>
      </c>
      <c r="P110" s="220">
        <f t="shared" si="53"/>
        <v>0</v>
      </c>
      <c r="Q110" s="221">
        <f t="shared" si="53"/>
        <v>0</v>
      </c>
      <c r="R110" s="218">
        <f t="shared" si="53"/>
        <v>0</v>
      </c>
      <c r="S110" s="272">
        <f t="shared" si="53"/>
        <v>0</v>
      </c>
      <c r="T110" s="6"/>
    </row>
    <row r="111" spans="1:20" s="68" customFormat="1" ht="27" customHeight="1" x14ac:dyDescent="0.25">
      <c r="A111" s="400">
        <v>42</v>
      </c>
      <c r="B111" s="401"/>
      <c r="C111" s="217"/>
      <c r="D111" s="398" t="s">
        <v>49</v>
      </c>
      <c r="E111" s="398"/>
      <c r="F111" s="398"/>
      <c r="G111" s="399"/>
      <c r="H111" s="218">
        <f t="shared" si="51"/>
        <v>0</v>
      </c>
      <c r="I111" s="219">
        <f>SUM(I112:I113)</f>
        <v>0</v>
      </c>
      <c r="J111" s="220">
        <f t="shared" ref="J111:S111" si="54">SUM(J112:J113)</f>
        <v>0</v>
      </c>
      <c r="K111" s="220">
        <f t="shared" si="54"/>
        <v>0</v>
      </c>
      <c r="L111" s="220">
        <f t="shared" si="54"/>
        <v>0</v>
      </c>
      <c r="M111" s="220">
        <f t="shared" si="54"/>
        <v>0</v>
      </c>
      <c r="N111" s="220">
        <f t="shared" si="54"/>
        <v>0</v>
      </c>
      <c r="O111" s="220">
        <f t="shared" si="54"/>
        <v>0</v>
      </c>
      <c r="P111" s="220">
        <f t="shared" si="54"/>
        <v>0</v>
      </c>
      <c r="Q111" s="221">
        <f t="shared" si="54"/>
        <v>0</v>
      </c>
      <c r="R111" s="218">
        <f t="shared" si="54"/>
        <v>0</v>
      </c>
      <c r="S111" s="272">
        <f t="shared" si="54"/>
        <v>0</v>
      </c>
      <c r="T111" s="6"/>
    </row>
    <row r="112" spans="1:20" s="68" customFormat="1" ht="15" x14ac:dyDescent="0.25">
      <c r="A112" s="328"/>
      <c r="B112" s="329"/>
      <c r="C112" s="246">
        <v>422</v>
      </c>
      <c r="D112" s="394" t="s">
        <v>11</v>
      </c>
      <c r="E112" s="394"/>
      <c r="F112" s="394"/>
      <c r="G112" s="394"/>
      <c r="H112" s="222">
        <f t="shared" si="51"/>
        <v>0</v>
      </c>
      <c r="I112" s="223"/>
      <c r="J112" s="224"/>
      <c r="K112" s="224"/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 x14ac:dyDescent="0.25">
      <c r="A113" s="396">
        <v>424</v>
      </c>
      <c r="B113" s="397"/>
      <c r="C113" s="397"/>
      <c r="D113" s="394" t="s">
        <v>50</v>
      </c>
      <c r="E113" s="394"/>
      <c r="F113" s="394"/>
      <c r="G113" s="394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38" t="s">
        <v>114</v>
      </c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8"/>
      <c r="P114" s="438"/>
      <c r="Q114" s="438"/>
      <c r="R114" s="438"/>
      <c r="S114" s="439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8" t="s">
        <v>99</v>
      </c>
      <c r="B116" s="389"/>
      <c r="C116" s="389"/>
      <c r="D116" s="389"/>
      <c r="E116" s="389"/>
      <c r="F116" s="389"/>
      <c r="G116" s="389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8" t="s">
        <v>88</v>
      </c>
      <c r="E117" s="398"/>
      <c r="F117" s="398"/>
      <c r="G117" s="399"/>
      <c r="H117" s="218">
        <f t="shared" ref="H117:H119" si="55">SUM(I117:Q117)</f>
        <v>0</v>
      </c>
      <c r="I117" s="239">
        <f>I118</f>
        <v>0</v>
      </c>
      <c r="J117" s="240">
        <f t="shared" ref="J117:Q118" si="56">J118</f>
        <v>0</v>
      </c>
      <c r="K117" s="240">
        <f t="shared" si="56"/>
        <v>0</v>
      </c>
      <c r="L117" s="240">
        <f t="shared" si="56"/>
        <v>0</v>
      </c>
      <c r="M117" s="240">
        <f t="shared" si="56"/>
        <v>0</v>
      </c>
      <c r="N117" s="240">
        <f t="shared" si="56"/>
        <v>0</v>
      </c>
      <c r="O117" s="240">
        <f t="shared" si="56"/>
        <v>0</v>
      </c>
      <c r="P117" s="240">
        <f t="shared" si="56"/>
        <v>0</v>
      </c>
      <c r="Q117" s="254">
        <f t="shared" si="56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400">
        <v>54</v>
      </c>
      <c r="B118" s="401"/>
      <c r="C118" s="251"/>
      <c r="D118" s="398" t="s">
        <v>86</v>
      </c>
      <c r="E118" s="398"/>
      <c r="F118" s="398"/>
      <c r="G118" s="399"/>
      <c r="H118" s="218">
        <f t="shared" si="55"/>
        <v>0</v>
      </c>
      <c r="I118" s="239">
        <f>I119</f>
        <v>0</v>
      </c>
      <c r="J118" s="240">
        <f t="shared" si="56"/>
        <v>0</v>
      </c>
      <c r="K118" s="240">
        <f t="shared" si="56"/>
        <v>0</v>
      </c>
      <c r="L118" s="240">
        <f t="shared" si="56"/>
        <v>0</v>
      </c>
      <c r="M118" s="240">
        <f t="shared" si="56"/>
        <v>0</v>
      </c>
      <c r="N118" s="240">
        <f t="shared" si="56"/>
        <v>0</v>
      </c>
      <c r="O118" s="240">
        <f t="shared" si="56"/>
        <v>0</v>
      </c>
      <c r="P118" s="240">
        <f t="shared" si="56"/>
        <v>0</v>
      </c>
      <c r="Q118" s="254">
        <f t="shared" si="56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40">
        <v>544</v>
      </c>
      <c r="B119" s="441"/>
      <c r="C119" s="441"/>
      <c r="D119" s="442" t="s">
        <v>87</v>
      </c>
      <c r="E119" s="442"/>
      <c r="F119" s="442"/>
      <c r="G119" s="442"/>
      <c r="H119" s="281">
        <f t="shared" si="55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26" t="s">
        <v>82</v>
      </c>
      <c r="B121" s="426"/>
      <c r="C121" s="426"/>
      <c r="D121" s="443"/>
      <c r="E121" s="443"/>
      <c r="F121" s="443"/>
      <c r="G121" s="444"/>
      <c r="H121" s="38">
        <f>SUM(I121:Q121)</f>
        <v>0</v>
      </c>
      <c r="I121" s="84">
        <f t="shared" ref="I121:R121" si="57">I122</f>
        <v>0</v>
      </c>
      <c r="J121" s="85">
        <f t="shared" si="57"/>
        <v>0</v>
      </c>
      <c r="K121" s="85">
        <f t="shared" si="57"/>
        <v>0</v>
      </c>
      <c r="L121" s="85">
        <f t="shared" si="57"/>
        <v>0</v>
      </c>
      <c r="M121" s="85">
        <f t="shared" si="57"/>
        <v>0</v>
      </c>
      <c r="N121" s="85">
        <f t="shared" si="57"/>
        <v>0</v>
      </c>
      <c r="O121" s="85">
        <f t="shared" si="57"/>
        <v>0</v>
      </c>
      <c r="P121" s="85">
        <f t="shared" si="57"/>
        <v>0</v>
      </c>
      <c r="Q121" s="86">
        <f t="shared" si="57"/>
        <v>0</v>
      </c>
      <c r="R121" s="38">
        <f t="shared" si="57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27" t="s">
        <v>83</v>
      </c>
      <c r="B122" s="427"/>
      <c r="C122" s="427"/>
      <c r="D122" s="430"/>
      <c r="E122" s="430"/>
      <c r="F122" s="430"/>
      <c r="G122" s="431"/>
      <c r="H122" s="40">
        <f t="shared" ref="H122:H138" si="58">SUM(I122:Q122)</f>
        <v>0</v>
      </c>
      <c r="I122" s="87">
        <f>I123+I135</f>
        <v>0</v>
      </c>
      <c r="J122" s="88">
        <f t="shared" ref="J122:Q122" si="59">J123+J135</f>
        <v>0</v>
      </c>
      <c r="K122" s="88">
        <f t="shared" si="59"/>
        <v>0</v>
      </c>
      <c r="L122" s="88">
        <f t="shared" si="59"/>
        <v>0</v>
      </c>
      <c r="M122" s="88">
        <f t="shared" si="59"/>
        <v>0</v>
      </c>
      <c r="N122" s="88">
        <f t="shared" si="59"/>
        <v>0</v>
      </c>
      <c r="O122" s="88">
        <f t="shared" si="59"/>
        <v>0</v>
      </c>
      <c r="P122" s="88">
        <f t="shared" si="59"/>
        <v>0</v>
      </c>
      <c r="Q122" s="89">
        <f t="shared" si="59"/>
        <v>0</v>
      </c>
      <c r="R122" s="40">
        <f>R123+R135</f>
        <v>0</v>
      </c>
      <c r="S122" s="40">
        <f t="shared" ref="S122" si="60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432" t="s">
        <v>16</v>
      </c>
      <c r="E123" s="432"/>
      <c r="F123" s="432"/>
      <c r="G123" s="425"/>
      <c r="H123" s="42">
        <f t="shared" si="58"/>
        <v>0</v>
      </c>
      <c r="I123" s="90">
        <f>I124+I128+I133</f>
        <v>0</v>
      </c>
      <c r="J123" s="91">
        <f t="shared" ref="J123:Q123" si="61">J124+J128+J133</f>
        <v>0</v>
      </c>
      <c r="K123" s="91">
        <f t="shared" si="61"/>
        <v>0</v>
      </c>
      <c r="L123" s="91">
        <f t="shared" si="61"/>
        <v>0</v>
      </c>
      <c r="M123" s="91">
        <f t="shared" si="61"/>
        <v>0</v>
      </c>
      <c r="N123" s="91">
        <f t="shared" si="61"/>
        <v>0</v>
      </c>
      <c r="O123" s="91">
        <f t="shared" si="61"/>
        <v>0</v>
      </c>
      <c r="P123" s="91">
        <f t="shared" si="61"/>
        <v>0</v>
      </c>
      <c r="Q123" s="92">
        <f t="shared" si="61"/>
        <v>0</v>
      </c>
      <c r="R123" s="42">
        <f>R124+R128+R133</f>
        <v>0</v>
      </c>
      <c r="S123" s="42">
        <f t="shared" ref="S123" si="62">S124+S128+S133</f>
        <v>0</v>
      </c>
      <c r="T123" s="103"/>
    </row>
    <row r="124" spans="1:20" s="44" customFormat="1" ht="15.75" hidden="1" customHeight="1" x14ac:dyDescent="0.25">
      <c r="A124" s="428">
        <v>31</v>
      </c>
      <c r="B124" s="428"/>
      <c r="C124" s="58"/>
      <c r="D124" s="424" t="s">
        <v>0</v>
      </c>
      <c r="E124" s="424"/>
      <c r="F124" s="424"/>
      <c r="G124" s="425"/>
      <c r="H124" s="42">
        <f t="shared" si="58"/>
        <v>0</v>
      </c>
      <c r="I124" s="90">
        <f>SUM(I125:I127)</f>
        <v>0</v>
      </c>
      <c r="J124" s="91">
        <f t="shared" ref="J124:Q124" si="63">SUM(J125:J127)</f>
        <v>0</v>
      </c>
      <c r="K124" s="91">
        <f t="shared" si="63"/>
        <v>0</v>
      </c>
      <c r="L124" s="91">
        <f t="shared" si="63"/>
        <v>0</v>
      </c>
      <c r="M124" s="91">
        <f t="shared" si="63"/>
        <v>0</v>
      </c>
      <c r="N124" s="91">
        <f t="shared" si="63"/>
        <v>0</v>
      </c>
      <c r="O124" s="91">
        <f t="shared" si="63"/>
        <v>0</v>
      </c>
      <c r="P124" s="91">
        <f t="shared" si="63"/>
        <v>0</v>
      </c>
      <c r="Q124" s="92">
        <f t="shared" si="63"/>
        <v>0</v>
      </c>
      <c r="R124" s="42">
        <f>SUM(R125:R127)</f>
        <v>0</v>
      </c>
      <c r="S124" s="42">
        <f t="shared" ref="S124" si="64">SUM(S125:S127)</f>
        <v>0</v>
      </c>
      <c r="T124" s="103"/>
    </row>
    <row r="125" spans="1:20" s="47" customFormat="1" ht="15.75" hidden="1" customHeight="1" x14ac:dyDescent="0.25">
      <c r="A125" s="416">
        <v>311</v>
      </c>
      <c r="B125" s="416"/>
      <c r="C125" s="416"/>
      <c r="D125" s="417" t="s">
        <v>1</v>
      </c>
      <c r="E125" s="417"/>
      <c r="F125" s="417"/>
      <c r="G125" s="417"/>
      <c r="H125" s="45">
        <f t="shared" si="58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16">
        <v>312</v>
      </c>
      <c r="B126" s="416"/>
      <c r="C126" s="416"/>
      <c r="D126" s="417" t="s">
        <v>2</v>
      </c>
      <c r="E126" s="417"/>
      <c r="F126" s="417"/>
      <c r="G126" s="417"/>
      <c r="H126" s="45">
        <f t="shared" si="58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16">
        <v>313</v>
      </c>
      <c r="B127" s="416"/>
      <c r="C127" s="416"/>
      <c r="D127" s="417" t="s">
        <v>3</v>
      </c>
      <c r="E127" s="417"/>
      <c r="F127" s="417"/>
      <c r="G127" s="417"/>
      <c r="H127" s="45">
        <f t="shared" si="58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428">
        <v>32</v>
      </c>
      <c r="B128" s="428"/>
      <c r="C128" s="58"/>
      <c r="D128" s="424" t="s">
        <v>4</v>
      </c>
      <c r="E128" s="424"/>
      <c r="F128" s="424"/>
      <c r="G128" s="425"/>
      <c r="H128" s="42">
        <f t="shared" si="58"/>
        <v>0</v>
      </c>
      <c r="I128" s="90">
        <f>SUM(I129:I132)</f>
        <v>0</v>
      </c>
      <c r="J128" s="91">
        <f t="shared" ref="J128:Q128" si="65">SUM(J129:J132)</f>
        <v>0</v>
      </c>
      <c r="K128" s="91">
        <f t="shared" si="65"/>
        <v>0</v>
      </c>
      <c r="L128" s="91">
        <f t="shared" si="65"/>
        <v>0</v>
      </c>
      <c r="M128" s="91">
        <f t="shared" si="65"/>
        <v>0</v>
      </c>
      <c r="N128" s="91">
        <f t="shared" si="65"/>
        <v>0</v>
      </c>
      <c r="O128" s="91">
        <f t="shared" si="65"/>
        <v>0</v>
      </c>
      <c r="P128" s="91">
        <f t="shared" si="65"/>
        <v>0</v>
      </c>
      <c r="Q128" s="92">
        <f t="shared" si="65"/>
        <v>0</v>
      </c>
      <c r="R128" s="42">
        <f>SUM(R129:R132)</f>
        <v>0</v>
      </c>
      <c r="S128" s="42">
        <f t="shared" ref="S128" si="66">SUM(S129:S132)</f>
        <v>0</v>
      </c>
      <c r="T128" s="103"/>
    </row>
    <row r="129" spans="1:20" s="47" customFormat="1" ht="15.75" hidden="1" customHeight="1" x14ac:dyDescent="0.25">
      <c r="A129" s="416">
        <v>321</v>
      </c>
      <c r="B129" s="416"/>
      <c r="C129" s="416"/>
      <c r="D129" s="417" t="s">
        <v>5</v>
      </c>
      <c r="E129" s="417"/>
      <c r="F129" s="417"/>
      <c r="G129" s="417"/>
      <c r="H129" s="45">
        <f t="shared" si="58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16">
        <v>322</v>
      </c>
      <c r="B130" s="416"/>
      <c r="C130" s="416"/>
      <c r="D130" s="417" t="s">
        <v>6</v>
      </c>
      <c r="E130" s="417"/>
      <c r="F130" s="417"/>
      <c r="G130" s="417"/>
      <c r="H130" s="45">
        <f t="shared" si="58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16">
        <v>323</v>
      </c>
      <c r="B131" s="416"/>
      <c r="C131" s="416"/>
      <c r="D131" s="417" t="s">
        <v>7</v>
      </c>
      <c r="E131" s="417"/>
      <c r="F131" s="417"/>
      <c r="G131" s="417"/>
      <c r="H131" s="45">
        <f t="shared" si="58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16">
        <v>329</v>
      </c>
      <c r="B132" s="416"/>
      <c r="C132" s="416"/>
      <c r="D132" s="417" t="s">
        <v>8</v>
      </c>
      <c r="E132" s="417"/>
      <c r="F132" s="417"/>
      <c r="G132" s="417"/>
      <c r="H132" s="45">
        <f t="shared" si="58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428">
        <v>34</v>
      </c>
      <c r="B133" s="428"/>
      <c r="C133" s="58"/>
      <c r="D133" s="424" t="s">
        <v>9</v>
      </c>
      <c r="E133" s="424"/>
      <c r="F133" s="424"/>
      <c r="G133" s="425"/>
      <c r="H133" s="42">
        <f t="shared" si="58"/>
        <v>0</v>
      </c>
      <c r="I133" s="90">
        <f>I134</f>
        <v>0</v>
      </c>
      <c r="J133" s="91">
        <f t="shared" ref="J133:S133" si="67">J134</f>
        <v>0</v>
      </c>
      <c r="K133" s="91">
        <f t="shared" si="67"/>
        <v>0</v>
      </c>
      <c r="L133" s="91">
        <f t="shared" si="67"/>
        <v>0</v>
      </c>
      <c r="M133" s="91">
        <f t="shared" si="67"/>
        <v>0</v>
      </c>
      <c r="N133" s="91">
        <f t="shared" si="67"/>
        <v>0</v>
      </c>
      <c r="O133" s="91">
        <f t="shared" si="67"/>
        <v>0</v>
      </c>
      <c r="P133" s="91">
        <f t="shared" si="67"/>
        <v>0</v>
      </c>
      <c r="Q133" s="92">
        <f t="shared" si="67"/>
        <v>0</v>
      </c>
      <c r="R133" s="42">
        <f>R134</f>
        <v>0</v>
      </c>
      <c r="S133" s="42">
        <f t="shared" si="67"/>
        <v>0</v>
      </c>
      <c r="T133" s="103"/>
    </row>
    <row r="134" spans="1:20" s="47" customFormat="1" ht="15.75" hidden="1" customHeight="1" x14ac:dyDescent="0.25">
      <c r="A134" s="416">
        <v>343</v>
      </c>
      <c r="B134" s="416"/>
      <c r="C134" s="416"/>
      <c r="D134" s="417" t="s">
        <v>10</v>
      </c>
      <c r="E134" s="417"/>
      <c r="F134" s="417"/>
      <c r="G134" s="417"/>
      <c r="H134" s="45">
        <f t="shared" si="58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432" t="s">
        <v>17</v>
      </c>
      <c r="E135" s="432"/>
      <c r="F135" s="432"/>
      <c r="G135" s="425"/>
      <c r="H135" s="42">
        <f t="shared" si="58"/>
        <v>0</v>
      </c>
      <c r="I135" s="90">
        <f>I136</f>
        <v>0</v>
      </c>
      <c r="J135" s="91">
        <f t="shared" ref="J135:S135" si="68">J136</f>
        <v>0</v>
      </c>
      <c r="K135" s="91">
        <f t="shared" si="68"/>
        <v>0</v>
      </c>
      <c r="L135" s="91">
        <f t="shared" si="68"/>
        <v>0</v>
      </c>
      <c r="M135" s="91">
        <f t="shared" si="68"/>
        <v>0</v>
      </c>
      <c r="N135" s="91">
        <f t="shared" si="68"/>
        <v>0</v>
      </c>
      <c r="O135" s="91">
        <f t="shared" si="68"/>
        <v>0</v>
      </c>
      <c r="P135" s="91">
        <f>P136</f>
        <v>0</v>
      </c>
      <c r="Q135" s="92">
        <f t="shared" si="68"/>
        <v>0</v>
      </c>
      <c r="R135" s="42">
        <f>R136</f>
        <v>0</v>
      </c>
      <c r="S135" s="42">
        <f t="shared" si="68"/>
        <v>0</v>
      </c>
      <c r="T135" s="103"/>
    </row>
    <row r="136" spans="1:20" s="44" customFormat="1" ht="24.75" hidden="1" customHeight="1" x14ac:dyDescent="0.25">
      <c r="A136" s="428">
        <v>42</v>
      </c>
      <c r="B136" s="428"/>
      <c r="C136" s="75"/>
      <c r="D136" s="424" t="s">
        <v>49</v>
      </c>
      <c r="E136" s="424"/>
      <c r="F136" s="424"/>
      <c r="G136" s="425"/>
      <c r="H136" s="42">
        <f t="shared" si="58"/>
        <v>0</v>
      </c>
      <c r="I136" s="90">
        <f>SUM(I137:I138)</f>
        <v>0</v>
      </c>
      <c r="J136" s="91">
        <f t="shared" ref="J136:S136" si="69">SUM(J137:J138)</f>
        <v>0</v>
      </c>
      <c r="K136" s="91">
        <f t="shared" si="69"/>
        <v>0</v>
      </c>
      <c r="L136" s="91">
        <f t="shared" si="69"/>
        <v>0</v>
      </c>
      <c r="M136" s="91">
        <f t="shared" si="69"/>
        <v>0</v>
      </c>
      <c r="N136" s="91">
        <f t="shared" si="69"/>
        <v>0</v>
      </c>
      <c r="O136" s="91">
        <f t="shared" si="69"/>
        <v>0</v>
      </c>
      <c r="P136" s="91">
        <f t="shared" si="69"/>
        <v>0</v>
      </c>
      <c r="Q136" s="92">
        <f t="shared" si="69"/>
        <v>0</v>
      </c>
      <c r="R136" s="42">
        <f t="shared" si="69"/>
        <v>0</v>
      </c>
      <c r="S136" s="42">
        <f t="shared" si="69"/>
        <v>0</v>
      </c>
      <c r="T136" s="103"/>
    </row>
    <row r="137" spans="1:20" s="47" customFormat="1" ht="15.75" hidden="1" customHeight="1" x14ac:dyDescent="0.25">
      <c r="A137" s="416">
        <v>422</v>
      </c>
      <c r="B137" s="416"/>
      <c r="C137" s="416"/>
      <c r="D137" s="417" t="s">
        <v>11</v>
      </c>
      <c r="E137" s="417"/>
      <c r="F137" s="417"/>
      <c r="G137" s="417"/>
      <c r="H137" s="45">
        <f t="shared" si="58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16">
        <v>424</v>
      </c>
      <c r="B138" s="416"/>
      <c r="C138" s="416"/>
      <c r="D138" s="417" t="s">
        <v>50</v>
      </c>
      <c r="E138" s="417"/>
      <c r="F138" s="417"/>
      <c r="G138" s="417"/>
      <c r="H138" s="45">
        <f t="shared" si="58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16"/>
      <c r="B142" s="416"/>
      <c r="C142" s="416"/>
      <c r="D142" s="417"/>
      <c r="E142" s="417"/>
      <c r="F142" s="417"/>
      <c r="G142" s="429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26"/>
      <c r="B144" s="426"/>
      <c r="C144" s="426"/>
      <c r="D144" s="433"/>
      <c r="E144" s="433"/>
      <c r="F144" s="433"/>
      <c r="G144" s="434"/>
      <c r="H144" s="38">
        <f t="shared" ref="H144:H161" si="70">SUM(I144:Q144)</f>
        <v>0</v>
      </c>
      <c r="I144" s="84">
        <f>I145</f>
        <v>0</v>
      </c>
      <c r="J144" s="85">
        <f t="shared" ref="J144:Q144" si="71">J145</f>
        <v>0</v>
      </c>
      <c r="K144" s="85">
        <f t="shared" si="71"/>
        <v>0</v>
      </c>
      <c r="L144" s="85">
        <f t="shared" si="71"/>
        <v>0</v>
      </c>
      <c r="M144" s="85">
        <f t="shared" si="71"/>
        <v>0</v>
      </c>
      <c r="N144" s="85">
        <f t="shared" si="71"/>
        <v>0</v>
      </c>
      <c r="O144" s="85">
        <f t="shared" si="71"/>
        <v>0</v>
      </c>
      <c r="P144" s="85">
        <f t="shared" si="71"/>
        <v>0</v>
      </c>
      <c r="Q144" s="86">
        <f t="shared" si="71"/>
        <v>0</v>
      </c>
      <c r="R144" s="38">
        <f>R145</f>
        <v>0</v>
      </c>
      <c r="S144" s="38">
        <f t="shared" ref="S144:S145" si="72">S145</f>
        <v>0</v>
      </c>
      <c r="T144" s="80"/>
    </row>
    <row r="145" spans="1:20" s="41" customFormat="1" ht="28.5" hidden="1" customHeight="1" x14ac:dyDescent="0.25">
      <c r="A145" s="427"/>
      <c r="B145" s="427"/>
      <c r="C145" s="427"/>
      <c r="D145" s="430"/>
      <c r="E145" s="430"/>
      <c r="F145" s="430"/>
      <c r="G145" s="431"/>
      <c r="H145" s="40">
        <f t="shared" si="70"/>
        <v>0</v>
      </c>
      <c r="I145" s="87">
        <f>I146+I158</f>
        <v>0</v>
      </c>
      <c r="J145" s="88">
        <f t="shared" ref="J145:Q145" si="73">J146+J158</f>
        <v>0</v>
      </c>
      <c r="K145" s="88">
        <f t="shared" si="73"/>
        <v>0</v>
      </c>
      <c r="L145" s="88">
        <f t="shared" si="73"/>
        <v>0</v>
      </c>
      <c r="M145" s="88">
        <f t="shared" si="73"/>
        <v>0</v>
      </c>
      <c r="N145" s="88">
        <f t="shared" si="73"/>
        <v>0</v>
      </c>
      <c r="O145" s="88">
        <f t="shared" si="73"/>
        <v>0</v>
      </c>
      <c r="P145" s="88">
        <f t="shared" si="73"/>
        <v>0</v>
      </c>
      <c r="Q145" s="89">
        <f t="shared" si="73"/>
        <v>0</v>
      </c>
      <c r="R145" s="40">
        <f>R146+R158</f>
        <v>0</v>
      </c>
      <c r="S145" s="40">
        <f t="shared" si="72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432" t="s">
        <v>16</v>
      </c>
      <c r="E146" s="432"/>
      <c r="F146" s="432"/>
      <c r="G146" s="425"/>
      <c r="H146" s="42">
        <f t="shared" si="70"/>
        <v>0</v>
      </c>
      <c r="I146" s="90">
        <f>I147+I151+I156</f>
        <v>0</v>
      </c>
      <c r="J146" s="91">
        <f t="shared" ref="J146:Q146" si="74">J147+J151+J156</f>
        <v>0</v>
      </c>
      <c r="K146" s="91">
        <f t="shared" si="74"/>
        <v>0</v>
      </c>
      <c r="L146" s="91">
        <f t="shared" si="74"/>
        <v>0</v>
      </c>
      <c r="M146" s="91">
        <f t="shared" si="74"/>
        <v>0</v>
      </c>
      <c r="N146" s="91">
        <f t="shared" si="74"/>
        <v>0</v>
      </c>
      <c r="O146" s="91">
        <f t="shared" si="74"/>
        <v>0</v>
      </c>
      <c r="P146" s="91">
        <f t="shared" si="74"/>
        <v>0</v>
      </c>
      <c r="Q146" s="92">
        <f t="shared" si="74"/>
        <v>0</v>
      </c>
      <c r="R146" s="42">
        <f>R147+R151+R156</f>
        <v>0</v>
      </c>
      <c r="S146" s="42">
        <f t="shared" ref="S146" si="75">S147+S151+S156</f>
        <v>0</v>
      </c>
      <c r="T146" s="103"/>
    </row>
    <row r="147" spans="1:20" s="44" customFormat="1" ht="15.75" hidden="1" customHeight="1" x14ac:dyDescent="0.25">
      <c r="A147" s="428">
        <v>31</v>
      </c>
      <c r="B147" s="428"/>
      <c r="C147" s="58"/>
      <c r="D147" s="424" t="s">
        <v>0</v>
      </c>
      <c r="E147" s="424"/>
      <c r="F147" s="424"/>
      <c r="G147" s="425"/>
      <c r="H147" s="42">
        <f t="shared" si="70"/>
        <v>0</v>
      </c>
      <c r="I147" s="90">
        <f>SUM(I148:I150)</f>
        <v>0</v>
      </c>
      <c r="J147" s="91">
        <f t="shared" ref="J147:Q147" si="76">SUM(J148:J150)</f>
        <v>0</v>
      </c>
      <c r="K147" s="91">
        <f t="shared" si="76"/>
        <v>0</v>
      </c>
      <c r="L147" s="91">
        <f t="shared" si="76"/>
        <v>0</v>
      </c>
      <c r="M147" s="91">
        <f t="shared" si="76"/>
        <v>0</v>
      </c>
      <c r="N147" s="91">
        <f t="shared" si="76"/>
        <v>0</v>
      </c>
      <c r="O147" s="91">
        <f t="shared" si="76"/>
        <v>0</v>
      </c>
      <c r="P147" s="91">
        <f t="shared" si="76"/>
        <v>0</v>
      </c>
      <c r="Q147" s="92">
        <f t="shared" si="76"/>
        <v>0</v>
      </c>
      <c r="R147" s="42">
        <f>SUM(R148:R150)</f>
        <v>0</v>
      </c>
      <c r="S147" s="42">
        <f t="shared" ref="S147" si="77">SUM(S148:S150)</f>
        <v>0</v>
      </c>
      <c r="T147" s="103"/>
    </row>
    <row r="148" spans="1:20" s="47" customFormat="1" ht="15.75" hidden="1" customHeight="1" x14ac:dyDescent="0.25">
      <c r="A148" s="416">
        <v>311</v>
      </c>
      <c r="B148" s="416"/>
      <c r="C148" s="416"/>
      <c r="D148" s="417" t="s">
        <v>1</v>
      </c>
      <c r="E148" s="417"/>
      <c r="F148" s="417"/>
      <c r="G148" s="417"/>
      <c r="H148" s="45">
        <f t="shared" si="70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16">
        <v>312</v>
      </c>
      <c r="B149" s="416"/>
      <c r="C149" s="416"/>
      <c r="D149" s="417" t="s">
        <v>2</v>
      </c>
      <c r="E149" s="417"/>
      <c r="F149" s="417"/>
      <c r="G149" s="417"/>
      <c r="H149" s="45">
        <f t="shared" si="70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16">
        <v>313</v>
      </c>
      <c r="B150" s="416"/>
      <c r="C150" s="416"/>
      <c r="D150" s="417" t="s">
        <v>3</v>
      </c>
      <c r="E150" s="417"/>
      <c r="F150" s="417"/>
      <c r="G150" s="417"/>
      <c r="H150" s="45">
        <f t="shared" si="70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428">
        <v>32</v>
      </c>
      <c r="B151" s="428"/>
      <c r="C151" s="58"/>
      <c r="D151" s="424" t="s">
        <v>4</v>
      </c>
      <c r="E151" s="424"/>
      <c r="F151" s="424"/>
      <c r="G151" s="425"/>
      <c r="H151" s="42">
        <f t="shared" si="70"/>
        <v>0</v>
      </c>
      <c r="I151" s="90">
        <f>SUM(I152:I155)</f>
        <v>0</v>
      </c>
      <c r="J151" s="91">
        <f t="shared" ref="J151:Q151" si="78">SUM(J152:J155)</f>
        <v>0</v>
      </c>
      <c r="K151" s="91">
        <f t="shared" si="78"/>
        <v>0</v>
      </c>
      <c r="L151" s="91">
        <f t="shared" si="78"/>
        <v>0</v>
      </c>
      <c r="M151" s="91">
        <f t="shared" si="78"/>
        <v>0</v>
      </c>
      <c r="N151" s="91">
        <f t="shared" si="78"/>
        <v>0</v>
      </c>
      <c r="O151" s="91">
        <f t="shared" si="78"/>
        <v>0</v>
      </c>
      <c r="P151" s="91">
        <f t="shared" si="78"/>
        <v>0</v>
      </c>
      <c r="Q151" s="92">
        <f t="shared" si="78"/>
        <v>0</v>
      </c>
      <c r="R151" s="42">
        <f>SUM(R152:R155)</f>
        <v>0</v>
      </c>
      <c r="S151" s="42">
        <f t="shared" ref="S151" si="79">SUM(S152:S155)</f>
        <v>0</v>
      </c>
      <c r="T151" s="103"/>
    </row>
    <row r="152" spans="1:20" s="47" customFormat="1" ht="15.75" hidden="1" customHeight="1" x14ac:dyDescent="0.25">
      <c r="A152" s="416">
        <v>321</v>
      </c>
      <c r="B152" s="416"/>
      <c r="C152" s="416"/>
      <c r="D152" s="417" t="s">
        <v>5</v>
      </c>
      <c r="E152" s="417"/>
      <c r="F152" s="417"/>
      <c r="G152" s="417"/>
      <c r="H152" s="45">
        <f t="shared" si="70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16">
        <v>322</v>
      </c>
      <c r="B153" s="416"/>
      <c r="C153" s="416"/>
      <c r="D153" s="417" t="s">
        <v>6</v>
      </c>
      <c r="E153" s="417"/>
      <c r="F153" s="417"/>
      <c r="G153" s="417"/>
      <c r="H153" s="45">
        <f t="shared" si="70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16">
        <v>323</v>
      </c>
      <c r="B154" s="416"/>
      <c r="C154" s="416"/>
      <c r="D154" s="417" t="s">
        <v>7</v>
      </c>
      <c r="E154" s="417"/>
      <c r="F154" s="417"/>
      <c r="G154" s="417"/>
      <c r="H154" s="45">
        <f t="shared" si="70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16">
        <v>329</v>
      </c>
      <c r="B155" s="416"/>
      <c r="C155" s="416"/>
      <c r="D155" s="417" t="s">
        <v>8</v>
      </c>
      <c r="E155" s="417"/>
      <c r="F155" s="417"/>
      <c r="G155" s="417"/>
      <c r="H155" s="45">
        <f t="shared" si="70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428">
        <v>34</v>
      </c>
      <c r="B156" s="428"/>
      <c r="C156" s="58"/>
      <c r="D156" s="424" t="s">
        <v>9</v>
      </c>
      <c r="E156" s="424"/>
      <c r="F156" s="424"/>
      <c r="G156" s="425"/>
      <c r="H156" s="42">
        <f t="shared" si="70"/>
        <v>0</v>
      </c>
      <c r="I156" s="90">
        <f>I157</f>
        <v>0</v>
      </c>
      <c r="J156" s="91">
        <f t="shared" ref="J156:S156" si="80">J157</f>
        <v>0</v>
      </c>
      <c r="K156" s="91">
        <f t="shared" si="80"/>
        <v>0</v>
      </c>
      <c r="L156" s="91">
        <f t="shared" si="80"/>
        <v>0</v>
      </c>
      <c r="M156" s="91">
        <f t="shared" si="80"/>
        <v>0</v>
      </c>
      <c r="N156" s="91">
        <f t="shared" si="80"/>
        <v>0</v>
      </c>
      <c r="O156" s="91">
        <f t="shared" si="80"/>
        <v>0</v>
      </c>
      <c r="P156" s="91">
        <f t="shared" si="80"/>
        <v>0</v>
      </c>
      <c r="Q156" s="92">
        <f t="shared" si="80"/>
        <v>0</v>
      </c>
      <c r="R156" s="42">
        <f>R157</f>
        <v>0</v>
      </c>
      <c r="S156" s="42">
        <f t="shared" si="80"/>
        <v>0</v>
      </c>
      <c r="T156" s="103"/>
    </row>
    <row r="157" spans="1:20" s="47" customFormat="1" ht="15.75" hidden="1" customHeight="1" x14ac:dyDescent="0.25">
      <c r="A157" s="416">
        <v>343</v>
      </c>
      <c r="B157" s="416"/>
      <c r="C157" s="416"/>
      <c r="D157" s="417" t="s">
        <v>10</v>
      </c>
      <c r="E157" s="417"/>
      <c r="F157" s="417"/>
      <c r="G157" s="417"/>
      <c r="H157" s="45">
        <f t="shared" si="70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432" t="s">
        <v>17</v>
      </c>
      <c r="E158" s="432"/>
      <c r="F158" s="432"/>
      <c r="G158" s="425"/>
      <c r="H158" s="42">
        <f t="shared" si="70"/>
        <v>0</v>
      </c>
      <c r="I158" s="90">
        <f>I159</f>
        <v>0</v>
      </c>
      <c r="J158" s="91">
        <f t="shared" ref="J158:S158" si="81">J159</f>
        <v>0</v>
      </c>
      <c r="K158" s="91">
        <f t="shared" si="81"/>
        <v>0</v>
      </c>
      <c r="L158" s="91">
        <f t="shared" si="81"/>
        <v>0</v>
      </c>
      <c r="M158" s="91">
        <f t="shared" si="81"/>
        <v>0</v>
      </c>
      <c r="N158" s="91">
        <f t="shared" si="81"/>
        <v>0</v>
      </c>
      <c r="O158" s="91">
        <f t="shared" si="81"/>
        <v>0</v>
      </c>
      <c r="P158" s="91">
        <f>P159</f>
        <v>0</v>
      </c>
      <c r="Q158" s="92">
        <f t="shared" si="81"/>
        <v>0</v>
      </c>
      <c r="R158" s="42">
        <f>R159</f>
        <v>0</v>
      </c>
      <c r="S158" s="42">
        <f t="shared" si="81"/>
        <v>0</v>
      </c>
      <c r="T158" s="103"/>
    </row>
    <row r="159" spans="1:20" s="44" customFormat="1" ht="24.75" hidden="1" customHeight="1" x14ac:dyDescent="0.25">
      <c r="A159" s="428">
        <v>42</v>
      </c>
      <c r="B159" s="428"/>
      <c r="C159" s="43"/>
      <c r="D159" s="424" t="s">
        <v>49</v>
      </c>
      <c r="E159" s="424"/>
      <c r="F159" s="424"/>
      <c r="G159" s="425"/>
      <c r="H159" s="42">
        <f t="shared" si="70"/>
        <v>0</v>
      </c>
      <c r="I159" s="90">
        <f>SUM(I160:I161)</f>
        <v>0</v>
      </c>
      <c r="J159" s="91">
        <f t="shared" ref="J159:O159" si="82">SUM(J160:J161)</f>
        <v>0</v>
      </c>
      <c r="K159" s="91">
        <f t="shared" si="82"/>
        <v>0</v>
      </c>
      <c r="L159" s="91">
        <f t="shared" si="82"/>
        <v>0</v>
      </c>
      <c r="M159" s="91">
        <f t="shared" si="82"/>
        <v>0</v>
      </c>
      <c r="N159" s="91">
        <f t="shared" si="82"/>
        <v>0</v>
      </c>
      <c r="O159" s="91">
        <f t="shared" si="82"/>
        <v>0</v>
      </c>
      <c r="P159" s="91">
        <f>SUM(P160:P161)</f>
        <v>0</v>
      </c>
      <c r="Q159" s="92">
        <f t="shared" ref="Q159" si="83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16">
        <v>422</v>
      </c>
      <c r="B160" s="416"/>
      <c r="C160" s="416"/>
      <c r="D160" s="417" t="s">
        <v>11</v>
      </c>
      <c r="E160" s="417"/>
      <c r="F160" s="417"/>
      <c r="G160" s="417"/>
      <c r="H160" s="45">
        <f t="shared" si="70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16">
        <v>424</v>
      </c>
      <c r="B161" s="416"/>
      <c r="C161" s="416"/>
      <c r="D161" s="417" t="s">
        <v>50</v>
      </c>
      <c r="E161" s="417"/>
      <c r="F161" s="417"/>
      <c r="G161" s="417"/>
      <c r="H161" s="45">
        <f t="shared" si="70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password="8306" sheet="1" objects="1" scenarios="1" formatRows="0" selectLockedCells="1"/>
  <mergeCells count="253"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</mergeCells>
  <conditionalFormatting sqref="I102:S104 I30:S30 I39:S39 I53:S55 I95:S95 I46:S50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2015-12-28T07:44:55Z</cp:lastPrinted>
  <dcterms:created xsi:type="dcterms:W3CDTF">2015-09-21T13:15:47Z</dcterms:created>
  <dcterms:modified xsi:type="dcterms:W3CDTF">2016-01-20T08:58:28Z</dcterms:modified>
</cp:coreProperties>
</file>